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20490" windowHeight="7755" tabRatio="389"/>
  </bookViews>
  <sheets>
    <sheet name="CONFIGURAÇÕES" sheetId="3" r:id="rId1"/>
    <sheet name="FREQUÊNCIA" sheetId="4" r:id="rId2"/>
    <sheet name="GRÁFICO" sheetId="5" r:id="rId3"/>
  </sheets>
  <definedNames>
    <definedName name="_xlnm.Print_Area" localSheetId="1">FREQUÊNCIA!$B$4:$AL$60</definedName>
  </definedNames>
  <calcPr calcId="124519"/>
</workbook>
</file>

<file path=xl/calcChain.xml><?xml version="1.0" encoding="utf-8"?>
<calcChain xmlns="http://schemas.openxmlformats.org/spreadsheetml/2006/main">
  <c r="N9" i="4"/>
  <c r="AK2" l="1"/>
  <c r="AH59"/>
  <c r="AG59"/>
  <c r="Q59"/>
  <c r="P59"/>
  <c r="H59"/>
  <c r="G59"/>
  <c r="AH58"/>
  <c r="AG58"/>
  <c r="Q58"/>
  <c r="P58"/>
  <c r="H58"/>
  <c r="G58"/>
  <c r="AH57"/>
  <c r="AG57"/>
  <c r="Q57"/>
  <c r="P57"/>
  <c r="H57"/>
  <c r="G57"/>
  <c r="AH56"/>
  <c r="AG56"/>
  <c r="Q56"/>
  <c r="P56"/>
  <c r="H56"/>
  <c r="G56"/>
  <c r="AH55"/>
  <c r="AG55"/>
  <c r="Q55"/>
  <c r="P55"/>
  <c r="H55"/>
  <c r="G55"/>
  <c r="AH54"/>
  <c r="AG54"/>
  <c r="Q54"/>
  <c r="P54"/>
  <c r="H54"/>
  <c r="G54"/>
  <c r="AH53"/>
  <c r="AG53"/>
  <c r="Q53"/>
  <c r="P53"/>
  <c r="H53"/>
  <c r="G53"/>
  <c r="AH52"/>
  <c r="AG52"/>
  <c r="Q52"/>
  <c r="P52"/>
  <c r="H52"/>
  <c r="G52"/>
  <c r="AH51"/>
  <c r="AG51"/>
  <c r="Q51"/>
  <c r="P51"/>
  <c r="H51"/>
  <c r="G51"/>
  <c r="AH50"/>
  <c r="AG50"/>
  <c r="Q50"/>
  <c r="P50"/>
  <c r="H50"/>
  <c r="G50"/>
  <c r="AH49"/>
  <c r="AG49"/>
  <c r="Q49"/>
  <c r="P49"/>
  <c r="H49"/>
  <c r="G49"/>
  <c r="B21"/>
  <c r="C21" s="1"/>
  <c r="AC2" l="1"/>
  <c r="J14" i="3"/>
  <c r="L1" l="1"/>
  <c r="L1" i="5"/>
  <c r="N1"/>
  <c r="D6"/>
  <c r="J6"/>
  <c r="M6"/>
  <c r="J1" i="3" l="1"/>
  <c r="AH60" i="4"/>
  <c r="AH47"/>
  <c r="AH46"/>
  <c r="AH45"/>
  <c r="AH44"/>
  <c r="AH43"/>
  <c r="AH42"/>
  <c r="AH41"/>
  <c r="AH40"/>
  <c r="AH39"/>
  <c r="AH38"/>
  <c r="AH37"/>
  <c r="AH35"/>
  <c r="AH34"/>
  <c r="AH33"/>
  <c r="AH32"/>
  <c r="AH31"/>
  <c r="AH30"/>
  <c r="AH29"/>
  <c r="AH28"/>
  <c r="AH27"/>
  <c r="AH26"/>
  <c r="AH25"/>
  <c r="AH24"/>
  <c r="AH23"/>
  <c r="AH22"/>
  <c r="AH21"/>
  <c r="B9" l="1"/>
  <c r="N10"/>
  <c r="W10"/>
  <c r="B10"/>
  <c r="G24" i="3"/>
  <c r="H24"/>
  <c r="I24"/>
  <c r="J24"/>
  <c r="K24"/>
  <c r="L24"/>
  <c r="M24"/>
  <c r="F24"/>
  <c r="Q20" i="4" l="1"/>
  <c r="P20"/>
  <c r="H20"/>
  <c r="G20"/>
  <c r="Q60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H23"/>
  <c r="H24"/>
  <c r="H26"/>
  <c r="H27"/>
  <c r="H28"/>
  <c r="H31"/>
  <c r="H36"/>
  <c r="H38"/>
  <c r="H43"/>
  <c r="H44"/>
  <c r="H45"/>
  <c r="H60"/>
  <c r="H21"/>
  <c r="P60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G60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AK9"/>
  <c r="AK4"/>
  <c r="AE7"/>
  <c r="AE6"/>
  <c r="AE5"/>
  <c r="AE4"/>
  <c r="AE9"/>
  <c r="H22" l="1"/>
  <c r="H25"/>
  <c r="H29"/>
  <c r="H30"/>
  <c r="H32"/>
  <c r="H33"/>
  <c r="H34"/>
  <c r="H35"/>
  <c r="H37"/>
  <c r="H39"/>
  <c r="H40"/>
  <c r="H41"/>
  <c r="H42"/>
  <c r="H46"/>
  <c r="H47"/>
  <c r="H48"/>
  <c r="AG60"/>
  <c r="AG21"/>
  <c r="Z4"/>
  <c r="B3" i="5" s="1"/>
  <c r="AI21" i="4" l="1"/>
  <c r="AK21" s="1"/>
  <c r="AN21"/>
  <c r="B22"/>
  <c r="C22" s="1"/>
  <c r="AG22"/>
  <c r="AS21"/>
  <c r="AQ21"/>
  <c r="AT21"/>
  <c r="AO21"/>
  <c r="AP21"/>
  <c r="AR21"/>
  <c r="U21" l="1"/>
  <c r="L21"/>
  <c r="AI22"/>
  <c r="AK22" s="1"/>
  <c r="AL21"/>
  <c r="AN22"/>
  <c r="T21"/>
  <c r="K21"/>
  <c r="S21"/>
  <c r="R21"/>
  <c r="J21"/>
  <c r="I21"/>
  <c r="AG23"/>
  <c r="B23"/>
  <c r="C23" s="1"/>
  <c r="W21"/>
  <c r="AT22"/>
  <c r="AO22"/>
  <c r="AS22"/>
  <c r="L23" l="1"/>
  <c r="U22"/>
  <c r="L22"/>
  <c r="AL22"/>
  <c r="X21"/>
  <c r="AB21" s="1"/>
  <c r="AC21" s="1"/>
  <c r="AI23"/>
  <c r="AK23" s="1"/>
  <c r="AL23" s="1"/>
  <c r="AN23"/>
  <c r="I22"/>
  <c r="B24"/>
  <c r="C24" s="1"/>
  <c r="AG24"/>
  <c r="AP22"/>
  <c r="AS23"/>
  <c r="AR22"/>
  <c r="AO23"/>
  <c r="AP23"/>
  <c r="AQ22"/>
  <c r="AT23"/>
  <c r="AQ23"/>
  <c r="S22" l="1"/>
  <c r="K22"/>
  <c r="J22"/>
  <c r="T22"/>
  <c r="R22"/>
  <c r="W22"/>
  <c r="U23"/>
  <c r="X23" s="1"/>
  <c r="L24"/>
  <c r="Z21"/>
  <c r="AA21" s="1"/>
  <c r="X22"/>
  <c r="AB22" s="1"/>
  <c r="AC22" s="1"/>
  <c r="AI24"/>
  <c r="AK24" s="1"/>
  <c r="AL24" s="1"/>
  <c r="AN24"/>
  <c r="K23"/>
  <c r="R23"/>
  <c r="J23"/>
  <c r="I23"/>
  <c r="AG25"/>
  <c r="B25"/>
  <c r="C25" s="1"/>
  <c r="AP24"/>
  <c r="AS24"/>
  <c r="AR23"/>
  <c r="AT24"/>
  <c r="AO24"/>
  <c r="AQ24"/>
  <c r="AR24"/>
  <c r="T23" l="1"/>
  <c r="W23"/>
  <c r="S23"/>
  <c r="U24"/>
  <c r="X24" s="1"/>
  <c r="Z24" s="1"/>
  <c r="AA24" s="1"/>
  <c r="AB23"/>
  <c r="AC23" s="1"/>
  <c r="Z22"/>
  <c r="AA22" s="1"/>
  <c r="AI25"/>
  <c r="AK25" s="1"/>
  <c r="AN25"/>
  <c r="Z23"/>
  <c r="AA23" s="1"/>
  <c r="T24"/>
  <c r="K24"/>
  <c r="S24"/>
  <c r="R24"/>
  <c r="J24"/>
  <c r="I24"/>
  <c r="W24"/>
  <c r="B26"/>
  <c r="C26" s="1"/>
  <c r="AG26"/>
  <c r="AP25"/>
  <c r="AO25"/>
  <c r="AR25"/>
  <c r="AB24" l="1"/>
  <c r="AC24" s="1"/>
  <c r="AL25"/>
  <c r="U25"/>
  <c r="L25"/>
  <c r="AI26"/>
  <c r="AK26" s="1"/>
  <c r="AL26" s="1"/>
  <c r="AN26"/>
  <c r="K25"/>
  <c r="S25"/>
  <c r="J25"/>
  <c r="I25"/>
  <c r="AG27"/>
  <c r="B27"/>
  <c r="C27" s="1"/>
  <c r="AQ26"/>
  <c r="AT25"/>
  <c r="AQ25"/>
  <c r="AO26"/>
  <c r="AS25"/>
  <c r="T25" l="1"/>
  <c r="R25"/>
  <c r="W25"/>
  <c r="X25"/>
  <c r="Z25" s="1"/>
  <c r="AA25" s="1"/>
  <c r="U26"/>
  <c r="L26"/>
  <c r="AI27"/>
  <c r="AK27" s="1"/>
  <c r="AL27" s="1"/>
  <c r="AN27"/>
  <c r="R26"/>
  <c r="I26"/>
  <c r="B28"/>
  <c r="C28" s="1"/>
  <c r="AG28"/>
  <c r="AR27"/>
  <c r="AT26"/>
  <c r="AO27"/>
  <c r="AS26"/>
  <c r="AS27"/>
  <c r="AT27"/>
  <c r="AP26"/>
  <c r="AR26"/>
  <c r="AQ27"/>
  <c r="T26" l="1"/>
  <c r="S26"/>
  <c r="W26"/>
  <c r="J26"/>
  <c r="K26"/>
  <c r="AB25"/>
  <c r="AC25" s="1"/>
  <c r="X26"/>
  <c r="AB26" s="1"/>
  <c r="AC26" s="1"/>
  <c r="U27"/>
  <c r="L27"/>
  <c r="AI28"/>
  <c r="AK28" s="1"/>
  <c r="AL28" s="1"/>
  <c r="AN28"/>
  <c r="T27"/>
  <c r="S27"/>
  <c r="R27"/>
  <c r="I27"/>
  <c r="AG29"/>
  <c r="B29"/>
  <c r="C29" s="1"/>
  <c r="AP27"/>
  <c r="AO28"/>
  <c r="X27" l="1"/>
  <c r="AB27" s="1"/>
  <c r="AC27" s="1"/>
  <c r="J27"/>
  <c r="K27"/>
  <c r="W27"/>
  <c r="Z26"/>
  <c r="AA26" s="1"/>
  <c r="U28"/>
  <c r="L28"/>
  <c r="AI29"/>
  <c r="AK29" s="1"/>
  <c r="AN29"/>
  <c r="I28"/>
  <c r="B30"/>
  <c r="C30" s="1"/>
  <c r="AG30"/>
  <c r="AS28"/>
  <c r="AT28"/>
  <c r="AQ28"/>
  <c r="AS29"/>
  <c r="AP28"/>
  <c r="AR28"/>
  <c r="AQ29"/>
  <c r="R28" l="1"/>
  <c r="Z27"/>
  <c r="AA27" s="1"/>
  <c r="S28"/>
  <c r="W28"/>
  <c r="T28"/>
  <c r="K28"/>
  <c r="J28"/>
  <c r="X28"/>
  <c r="Z28" s="1"/>
  <c r="AA28" s="1"/>
  <c r="U29"/>
  <c r="L29"/>
  <c r="AI30"/>
  <c r="AK30" s="1"/>
  <c r="AL30" s="1"/>
  <c r="AL29"/>
  <c r="AN30"/>
  <c r="R29"/>
  <c r="AG31"/>
  <c r="B31"/>
  <c r="C31" s="1"/>
  <c r="AS30"/>
  <c r="AT30"/>
  <c r="AR29"/>
  <c r="AT29"/>
  <c r="AP29"/>
  <c r="AR30"/>
  <c r="AO30"/>
  <c r="AO29"/>
  <c r="J29" l="1"/>
  <c r="K29"/>
  <c r="I29"/>
  <c r="T29"/>
  <c r="W29"/>
  <c r="S29"/>
  <c r="U31"/>
  <c r="L31"/>
  <c r="AB28"/>
  <c r="AC28" s="1"/>
  <c r="X29"/>
  <c r="AB29" s="1"/>
  <c r="AC29" s="1"/>
  <c r="U30"/>
  <c r="L30"/>
  <c r="AI31"/>
  <c r="AK31" s="1"/>
  <c r="AL31" s="1"/>
  <c r="AN31"/>
  <c r="S30"/>
  <c r="I30"/>
  <c r="B32"/>
  <c r="C32" s="1"/>
  <c r="AG32"/>
  <c r="AP30"/>
  <c r="AR31"/>
  <c r="AP31"/>
  <c r="AQ30"/>
  <c r="AO31"/>
  <c r="AQ31"/>
  <c r="R30" l="1"/>
  <c r="T30"/>
  <c r="X31"/>
  <c r="Z31" s="1"/>
  <c r="AA31" s="1"/>
  <c r="W30"/>
  <c r="K30"/>
  <c r="J30"/>
  <c r="X30"/>
  <c r="AB30" s="1"/>
  <c r="AC30" s="1"/>
  <c r="Z29"/>
  <c r="AA29" s="1"/>
  <c r="AI32"/>
  <c r="AK32" s="1"/>
  <c r="AL32" s="1"/>
  <c r="AN32"/>
  <c r="AB31"/>
  <c r="AC31" s="1"/>
  <c r="T31"/>
  <c r="K31"/>
  <c r="S31"/>
  <c r="R31"/>
  <c r="J31"/>
  <c r="I31"/>
  <c r="W31"/>
  <c r="AG33"/>
  <c r="B33"/>
  <c r="C33" s="1"/>
  <c r="AP32"/>
  <c r="AT31"/>
  <c r="AQ32"/>
  <c r="AO32"/>
  <c r="AS31"/>
  <c r="Z30" l="1"/>
  <c r="AA30" s="1"/>
  <c r="U32"/>
  <c r="L32"/>
  <c r="AI33"/>
  <c r="AK33" s="1"/>
  <c r="AL33" s="1"/>
  <c r="AN33"/>
  <c r="K32"/>
  <c r="R32"/>
  <c r="J32"/>
  <c r="I32"/>
  <c r="B34"/>
  <c r="C34" s="1"/>
  <c r="AG34"/>
  <c r="AR33"/>
  <c r="AO33"/>
  <c r="AR32"/>
  <c r="AT33"/>
  <c r="AT32"/>
  <c r="AS32"/>
  <c r="T32" l="1"/>
  <c r="W32"/>
  <c r="S32"/>
  <c r="X32"/>
  <c r="Z32" s="1"/>
  <c r="AA32" s="1"/>
  <c r="U33"/>
  <c r="L33"/>
  <c r="AI34"/>
  <c r="AK34" s="1"/>
  <c r="AL34" s="1"/>
  <c r="AN34"/>
  <c r="S33"/>
  <c r="I33"/>
  <c r="AH36"/>
  <c r="AG35"/>
  <c r="B35"/>
  <c r="C35" s="1"/>
  <c r="AT34"/>
  <c r="AR34"/>
  <c r="AS33"/>
  <c r="AQ33"/>
  <c r="AQ34"/>
  <c r="AS34"/>
  <c r="AP33"/>
  <c r="AP34"/>
  <c r="AO34"/>
  <c r="K33" l="1"/>
  <c r="J33"/>
  <c r="R33"/>
  <c r="W33"/>
  <c r="T33"/>
  <c r="AB32"/>
  <c r="AC32" s="1"/>
  <c r="X33"/>
  <c r="AB33" s="1"/>
  <c r="AC33" s="1"/>
  <c r="U34"/>
  <c r="L34"/>
  <c r="AI35"/>
  <c r="AK35" s="1"/>
  <c r="AN35"/>
  <c r="T34"/>
  <c r="K34"/>
  <c r="S34"/>
  <c r="R34"/>
  <c r="J34"/>
  <c r="I34"/>
  <c r="W34"/>
  <c r="B36"/>
  <c r="C36" s="1"/>
  <c r="AG36"/>
  <c r="AP35"/>
  <c r="AT35"/>
  <c r="Z33" l="1"/>
  <c r="AA33" s="1"/>
  <c r="X34"/>
  <c r="AB34" s="1"/>
  <c r="AC34" s="1"/>
  <c r="AL35"/>
  <c r="U35"/>
  <c r="L35"/>
  <c r="AI36"/>
  <c r="AK36" s="1"/>
  <c r="AN36"/>
  <c r="J35"/>
  <c r="AG37"/>
  <c r="B37"/>
  <c r="AQ36"/>
  <c r="AO35"/>
  <c r="AO36"/>
  <c r="AS35"/>
  <c r="AR35"/>
  <c r="AS36"/>
  <c r="AT36"/>
  <c r="AQ35"/>
  <c r="AR36"/>
  <c r="AP36"/>
  <c r="R35" l="1"/>
  <c r="U37"/>
  <c r="C37"/>
  <c r="K35"/>
  <c r="I35"/>
  <c r="W35"/>
  <c r="S35"/>
  <c r="T35"/>
  <c r="Z34"/>
  <c r="AA34" s="1"/>
  <c r="X35"/>
  <c r="AB35" s="1"/>
  <c r="AC35" s="1"/>
  <c r="L36"/>
  <c r="U36"/>
  <c r="AI37"/>
  <c r="AK37" s="1"/>
  <c r="AL37" s="1"/>
  <c r="AL36"/>
  <c r="AN37"/>
  <c r="T36"/>
  <c r="K36"/>
  <c r="S36"/>
  <c r="R36"/>
  <c r="J36"/>
  <c r="I36"/>
  <c r="W36"/>
  <c r="B38"/>
  <c r="C38" s="1"/>
  <c r="AG38"/>
  <c r="AT37"/>
  <c r="AS37"/>
  <c r="Z35" l="1"/>
  <c r="AA35" s="1"/>
  <c r="L38"/>
  <c r="U38"/>
  <c r="X36"/>
  <c r="AB36" s="1"/>
  <c r="AC36" s="1"/>
  <c r="L37"/>
  <c r="X37" s="1"/>
  <c r="AI38"/>
  <c r="AK38" s="1"/>
  <c r="AL38" s="1"/>
  <c r="AN38"/>
  <c r="AG39"/>
  <c r="B39"/>
  <c r="C39" s="1"/>
  <c r="AS38"/>
  <c r="AO37"/>
  <c r="AQ38"/>
  <c r="AP37"/>
  <c r="AR37"/>
  <c r="AQ37"/>
  <c r="R37" l="1"/>
  <c r="I37"/>
  <c r="S37"/>
  <c r="T37"/>
  <c r="X38"/>
  <c r="Z38" s="1"/>
  <c r="AA38" s="1"/>
  <c r="W37"/>
  <c r="J37"/>
  <c r="K37"/>
  <c r="Z36"/>
  <c r="AA36" s="1"/>
  <c r="AI39"/>
  <c r="AK39" s="1"/>
  <c r="AL39" s="1"/>
  <c r="AN39"/>
  <c r="Z37"/>
  <c r="AA37" s="1"/>
  <c r="AB37"/>
  <c r="AC37" s="1"/>
  <c r="R38"/>
  <c r="B40"/>
  <c r="C40" s="1"/>
  <c r="AG40"/>
  <c r="AT38"/>
  <c r="AS39"/>
  <c r="AO38"/>
  <c r="AP38"/>
  <c r="AO39"/>
  <c r="AR38"/>
  <c r="J38" l="1"/>
  <c r="K38"/>
  <c r="I38"/>
  <c r="W38"/>
  <c r="S38"/>
  <c r="T38"/>
  <c r="AB38"/>
  <c r="AC38" s="1"/>
  <c r="U39"/>
  <c r="L39"/>
  <c r="AI40"/>
  <c r="AK40" s="1"/>
  <c r="AL40" s="1"/>
  <c r="AN40"/>
  <c r="I39"/>
  <c r="AG41"/>
  <c r="B41"/>
  <c r="C41" s="1"/>
  <c r="AP39"/>
  <c r="AR39"/>
  <c r="AT39"/>
  <c r="AQ39"/>
  <c r="AS40"/>
  <c r="S39" l="1"/>
  <c r="T39"/>
  <c r="W39"/>
  <c r="R39"/>
  <c r="K39"/>
  <c r="J39"/>
  <c r="X39"/>
  <c r="Z39" s="1"/>
  <c r="AA39" s="1"/>
  <c r="U40"/>
  <c r="L40"/>
  <c r="AI41"/>
  <c r="AK41" s="1"/>
  <c r="AL41" s="1"/>
  <c r="AN41"/>
  <c r="B42"/>
  <c r="C42" s="1"/>
  <c r="AG42"/>
  <c r="AO40"/>
  <c r="AO41"/>
  <c r="AT40"/>
  <c r="AQ41"/>
  <c r="AR40"/>
  <c r="AP40"/>
  <c r="AQ40"/>
  <c r="AS41"/>
  <c r="I40" l="1"/>
  <c r="AB39"/>
  <c r="AC39" s="1"/>
  <c r="T40"/>
  <c r="W40"/>
  <c r="S40"/>
  <c r="R40"/>
  <c r="K40"/>
  <c r="J40"/>
  <c r="X40"/>
  <c r="Z40" s="1"/>
  <c r="AA40" s="1"/>
  <c r="U41"/>
  <c r="L41"/>
  <c r="AI42"/>
  <c r="AK42" s="1"/>
  <c r="AL42" s="1"/>
  <c r="AN42"/>
  <c r="R41"/>
  <c r="I41"/>
  <c r="AG43"/>
  <c r="B43"/>
  <c r="AR41"/>
  <c r="AP42"/>
  <c r="AT41"/>
  <c r="AR42"/>
  <c r="AP41"/>
  <c r="AS42"/>
  <c r="K41" l="1"/>
  <c r="J41"/>
  <c r="S41"/>
  <c r="W41"/>
  <c r="T41"/>
  <c r="U43"/>
  <c r="C43"/>
  <c r="AB40"/>
  <c r="AC40" s="1"/>
  <c r="X41"/>
  <c r="Z41" s="1"/>
  <c r="AA41" s="1"/>
  <c r="U42"/>
  <c r="L42"/>
  <c r="AI43"/>
  <c r="AK43" s="1"/>
  <c r="AL43" s="1"/>
  <c r="AN43"/>
  <c r="S42"/>
  <c r="J42"/>
  <c r="B44"/>
  <c r="AG44"/>
  <c r="AO42"/>
  <c r="AS43"/>
  <c r="AT43"/>
  <c r="AP43"/>
  <c r="AQ43"/>
  <c r="AQ42"/>
  <c r="AT42"/>
  <c r="U44" l="1"/>
  <c r="C44"/>
  <c r="T42"/>
  <c r="R42"/>
  <c r="W42"/>
  <c r="K42"/>
  <c r="I42"/>
  <c r="X42"/>
  <c r="Z42" s="1"/>
  <c r="AA42" s="1"/>
  <c r="AB41"/>
  <c r="AC41" s="1"/>
  <c r="L43"/>
  <c r="X43" s="1"/>
  <c r="AI44"/>
  <c r="AK44" s="1"/>
  <c r="AL44" s="1"/>
  <c r="AN44"/>
  <c r="R43"/>
  <c r="J43"/>
  <c r="AG45"/>
  <c r="B45"/>
  <c r="C45" s="1"/>
  <c r="AR43"/>
  <c r="AS44"/>
  <c r="AO43"/>
  <c r="AR44"/>
  <c r="AT44"/>
  <c r="AP44"/>
  <c r="K43" l="1"/>
  <c r="I43"/>
  <c r="W43"/>
  <c r="S43"/>
  <c r="T43"/>
  <c r="AB42"/>
  <c r="AC42" s="1"/>
  <c r="AB43"/>
  <c r="AC43" s="1"/>
  <c r="L44"/>
  <c r="X44" s="1"/>
  <c r="Z43"/>
  <c r="AA43" s="1"/>
  <c r="AI45"/>
  <c r="AK45" s="1"/>
  <c r="AL45" s="1"/>
  <c r="AN45"/>
  <c r="S44"/>
  <c r="J44"/>
  <c r="B46"/>
  <c r="C46" s="1"/>
  <c r="AG46"/>
  <c r="AQ44"/>
  <c r="AO44"/>
  <c r="AR45"/>
  <c r="AT45"/>
  <c r="AP45"/>
  <c r="K44" l="1"/>
  <c r="I44"/>
  <c r="T44"/>
  <c r="W44"/>
  <c r="R44"/>
  <c r="AB44"/>
  <c r="AC44" s="1"/>
  <c r="U45"/>
  <c r="L45"/>
  <c r="Z44"/>
  <c r="AA44" s="1"/>
  <c r="AI46"/>
  <c r="AK46" s="1"/>
  <c r="AL46" s="1"/>
  <c r="AN46"/>
  <c r="S45"/>
  <c r="J45"/>
  <c r="AH48"/>
  <c r="AG47"/>
  <c r="B47"/>
  <c r="C47" s="1"/>
  <c r="AP46"/>
  <c r="AO45"/>
  <c r="AS45"/>
  <c r="AQ45"/>
  <c r="AQ46"/>
  <c r="T45" l="1"/>
  <c r="R45"/>
  <c r="K45"/>
  <c r="I45"/>
  <c r="W45"/>
  <c r="X45"/>
  <c r="AB45" s="1"/>
  <c r="AC45" s="1"/>
  <c r="U46"/>
  <c r="L46"/>
  <c r="AI47"/>
  <c r="AK47" s="1"/>
  <c r="AN47"/>
  <c r="R46"/>
  <c r="J46"/>
  <c r="B48"/>
  <c r="AG48"/>
  <c r="AO46"/>
  <c r="AS46"/>
  <c r="AT47"/>
  <c r="AQ47"/>
  <c r="AO47"/>
  <c r="AR47"/>
  <c r="AT46"/>
  <c r="AR46"/>
  <c r="B60" l="1"/>
  <c r="B49"/>
  <c r="B50" s="1"/>
  <c r="B51" s="1"/>
  <c r="B52" s="1"/>
  <c r="B53" s="1"/>
  <c r="B54" s="1"/>
  <c r="B55" s="1"/>
  <c r="B56" s="1"/>
  <c r="B57" s="1"/>
  <c r="B58" s="1"/>
  <c r="B59" s="1"/>
  <c r="C48"/>
  <c r="L49"/>
  <c r="T46"/>
  <c r="W46"/>
  <c r="S46"/>
  <c r="K46"/>
  <c r="I46"/>
  <c r="X46"/>
  <c r="Z46" s="1"/>
  <c r="AA46" s="1"/>
  <c r="Z45"/>
  <c r="AA45" s="1"/>
  <c r="U47"/>
  <c r="L47"/>
  <c r="AI48"/>
  <c r="AK48" s="1"/>
  <c r="AL47"/>
  <c r="AN48"/>
  <c r="T47"/>
  <c r="S47"/>
  <c r="R47"/>
  <c r="I47"/>
  <c r="C60"/>
  <c r="AS47"/>
  <c r="AS48"/>
  <c r="AP47"/>
  <c r="AR48"/>
  <c r="AO48"/>
  <c r="AI49" l="1"/>
  <c r="AK49" s="1"/>
  <c r="AL49" s="1"/>
  <c r="U49"/>
  <c r="X49" s="1"/>
  <c r="Z49" s="1"/>
  <c r="AA49" s="1"/>
  <c r="C49"/>
  <c r="AN49"/>
  <c r="C50"/>
  <c r="C51"/>
  <c r="AN50"/>
  <c r="AI50"/>
  <c r="AK50" s="1"/>
  <c r="AL50" s="1"/>
  <c r="W47"/>
  <c r="K47"/>
  <c r="J47"/>
  <c r="AB46"/>
  <c r="AC46" s="1"/>
  <c r="U60"/>
  <c r="L60"/>
  <c r="X47"/>
  <c r="AB47" s="1"/>
  <c r="AC47" s="1"/>
  <c r="U48"/>
  <c r="L48"/>
  <c r="AI60"/>
  <c r="AK60" s="1"/>
  <c r="AL60" s="1"/>
  <c r="AL48"/>
  <c r="AN60"/>
  <c r="S48"/>
  <c r="I48"/>
  <c r="AT49"/>
  <c r="AP48"/>
  <c r="AP49"/>
  <c r="AP50"/>
  <c r="AP60"/>
  <c r="AO50"/>
  <c r="AT50"/>
  <c r="AQ48"/>
  <c r="AS50"/>
  <c r="AR50"/>
  <c r="AS49"/>
  <c r="AR49"/>
  <c r="AQ50"/>
  <c r="AO49"/>
  <c r="AQ49"/>
  <c r="AT48"/>
  <c r="K48" l="1"/>
  <c r="J48"/>
  <c r="R48"/>
  <c r="T48"/>
  <c r="W48"/>
  <c r="R49"/>
  <c r="W49"/>
  <c r="T49"/>
  <c r="S49"/>
  <c r="I49"/>
  <c r="K49"/>
  <c r="J49"/>
  <c r="L50"/>
  <c r="AB49"/>
  <c r="AC49" s="1"/>
  <c r="U50"/>
  <c r="I50"/>
  <c r="J50"/>
  <c r="K50"/>
  <c r="R50"/>
  <c r="T50"/>
  <c r="W50"/>
  <c r="S50"/>
  <c r="C52"/>
  <c r="U51"/>
  <c r="AN51"/>
  <c r="AI51"/>
  <c r="AK51" s="1"/>
  <c r="AL51" s="1"/>
  <c r="L51"/>
  <c r="Z47"/>
  <c r="AA47" s="1"/>
  <c r="X60"/>
  <c r="Z60" s="1"/>
  <c r="AA60" s="1"/>
  <c r="X48"/>
  <c r="AB48" s="1"/>
  <c r="AC48" s="1"/>
  <c r="J60"/>
  <c r="AS60"/>
  <c r="AO51"/>
  <c r="AS51"/>
  <c r="AR51"/>
  <c r="AQ51"/>
  <c r="AT60"/>
  <c r="AQ60"/>
  <c r="AT51"/>
  <c r="AP51"/>
  <c r="AR60"/>
  <c r="AO60"/>
  <c r="X50" l="1"/>
  <c r="Z50" s="1"/>
  <c r="AA50" s="1"/>
  <c r="X51"/>
  <c r="Z51" s="1"/>
  <c r="AA51" s="1"/>
  <c r="I51"/>
  <c r="K51"/>
  <c r="J51"/>
  <c r="R51"/>
  <c r="W51"/>
  <c r="T51"/>
  <c r="S51"/>
  <c r="AI52"/>
  <c r="AK52" s="1"/>
  <c r="L52"/>
  <c r="C53"/>
  <c r="U52"/>
  <c r="AN52"/>
  <c r="AB60"/>
  <c r="AC60" s="1"/>
  <c r="T60"/>
  <c r="W60"/>
  <c r="S60"/>
  <c r="I60"/>
  <c r="K60"/>
  <c r="R60"/>
  <c r="Z48"/>
  <c r="AA48" s="1"/>
  <c r="AS52"/>
  <c r="AQ52"/>
  <c r="AR52"/>
  <c r="AT52"/>
  <c r="AP52"/>
  <c r="AO52"/>
  <c r="AB51" l="1"/>
  <c r="AC51" s="1"/>
  <c r="AB50"/>
  <c r="AC50" s="1"/>
  <c r="I52"/>
  <c r="K52"/>
  <c r="J52"/>
  <c r="R52"/>
  <c r="S52"/>
  <c r="T52"/>
  <c r="W52"/>
  <c r="AL52"/>
  <c r="C54"/>
  <c r="U53"/>
  <c r="AN53"/>
  <c r="L53"/>
  <c r="AI53"/>
  <c r="AK53" s="1"/>
  <c r="AL53" s="1"/>
  <c r="X52"/>
  <c r="AP53"/>
  <c r="AT53"/>
  <c r="AR53"/>
  <c r="X53" l="1"/>
  <c r="Z53" s="1"/>
  <c r="AA53" s="1"/>
  <c r="J53"/>
  <c r="S53"/>
  <c r="T53"/>
  <c r="AN54"/>
  <c r="L54"/>
  <c r="AI54"/>
  <c r="AK54" s="1"/>
  <c r="U54"/>
  <c r="Z52"/>
  <c r="AA52" s="1"/>
  <c r="AB52"/>
  <c r="AC52" s="1"/>
  <c r="AQ54"/>
  <c r="AT54"/>
  <c r="AS53"/>
  <c r="AO53"/>
  <c r="AQ53"/>
  <c r="AS54"/>
  <c r="AP54"/>
  <c r="AR54"/>
  <c r="AO54"/>
  <c r="I53" l="1"/>
  <c r="K53"/>
  <c r="R53"/>
  <c r="W53"/>
  <c r="C55"/>
  <c r="C56"/>
  <c r="X54"/>
  <c r="Z54" s="1"/>
  <c r="AA54" s="1"/>
  <c r="AB53"/>
  <c r="AC53" s="1"/>
  <c r="I54"/>
  <c r="K54"/>
  <c r="J54"/>
  <c r="R54"/>
  <c r="S54"/>
  <c r="W54"/>
  <c r="T54"/>
  <c r="AL54"/>
  <c r="U55"/>
  <c r="AI55"/>
  <c r="AK55" s="1"/>
  <c r="AL55" s="1"/>
  <c r="AN55"/>
  <c r="L55"/>
  <c r="AP55"/>
  <c r="AO55"/>
  <c r="AT55"/>
  <c r="AB54" l="1"/>
  <c r="AC54" s="1"/>
  <c r="I55"/>
  <c r="K55"/>
  <c r="J55"/>
  <c r="C57"/>
  <c r="U56"/>
  <c r="AN56"/>
  <c r="AI56"/>
  <c r="AK56" s="1"/>
  <c r="L56"/>
  <c r="X55"/>
  <c r="AS56"/>
  <c r="AT56"/>
  <c r="AS55"/>
  <c r="AO56"/>
  <c r="AR56"/>
  <c r="AQ56"/>
  <c r="AR55"/>
  <c r="AQ55"/>
  <c r="T55" l="1"/>
  <c r="W55"/>
  <c r="S55"/>
  <c r="R55"/>
  <c r="X56"/>
  <c r="Z56" s="1"/>
  <c r="AA56" s="1"/>
  <c r="I56"/>
  <c r="R56"/>
  <c r="T56"/>
  <c r="S56"/>
  <c r="AL56"/>
  <c r="U57"/>
  <c r="AN57"/>
  <c r="L57"/>
  <c r="AI57"/>
  <c r="AK57" s="1"/>
  <c r="C58"/>
  <c r="Z55"/>
  <c r="AB55"/>
  <c r="AB56"/>
  <c r="AC56" s="1"/>
  <c r="AP57"/>
  <c r="AP56"/>
  <c r="AQ57"/>
  <c r="AO57"/>
  <c r="AR57"/>
  <c r="AT57"/>
  <c r="AS57"/>
  <c r="J56" l="1"/>
  <c r="K56"/>
  <c r="W56"/>
  <c r="I57"/>
  <c r="J57"/>
  <c r="K57"/>
  <c r="R57"/>
  <c r="S57"/>
  <c r="W57"/>
  <c r="T57"/>
  <c r="AL57"/>
  <c r="AA55"/>
  <c r="AC55"/>
  <c r="U58"/>
  <c r="AN58"/>
  <c r="L58"/>
  <c r="AI58"/>
  <c r="AK58" s="1"/>
  <c r="C59"/>
  <c r="X57"/>
  <c r="AO58"/>
  <c r="AT58"/>
  <c r="I58" l="1"/>
  <c r="AL58"/>
  <c r="Z57"/>
  <c r="AB57"/>
  <c r="AI59"/>
  <c r="AK59" s="1"/>
  <c r="U59"/>
  <c r="L59"/>
  <c r="AN59"/>
  <c r="X58"/>
  <c r="AS59"/>
  <c r="AQ58"/>
  <c r="AO59"/>
  <c r="AQ59"/>
  <c r="AR59"/>
  <c r="AP59"/>
  <c r="AP58"/>
  <c r="AR58"/>
  <c r="AS58"/>
  <c r="AT59"/>
  <c r="R58" l="1"/>
  <c r="T58"/>
  <c r="S58"/>
  <c r="W58"/>
  <c r="J58"/>
  <c r="K58"/>
  <c r="I59"/>
  <c r="J59"/>
  <c r="K59"/>
  <c r="R59"/>
  <c r="T59"/>
  <c r="S59"/>
  <c r="W59"/>
  <c r="AL59"/>
  <c r="AL20" s="1"/>
  <c r="AK7" s="1"/>
  <c r="AK20"/>
  <c r="AA57"/>
  <c r="AC57"/>
  <c r="Z58"/>
  <c r="AA58" s="1"/>
  <c r="AB58"/>
  <c r="AC58" s="1"/>
  <c r="X59"/>
  <c r="X20" s="1"/>
  <c r="W20" l="1"/>
  <c r="Z59"/>
  <c r="AA59" s="1"/>
  <c r="AA20" s="1"/>
  <c r="AK5" s="1"/>
  <c r="AB59"/>
  <c r="AC59" l="1"/>
  <c r="AC20" s="1"/>
  <c r="AK6" s="1"/>
  <c r="AK8" s="1"/>
  <c r="AK10" s="1"/>
  <c r="AB20"/>
  <c r="Z20"/>
</calcChain>
</file>

<file path=xl/sharedStrings.xml><?xml version="1.0" encoding="utf-8"?>
<sst xmlns="http://schemas.openxmlformats.org/spreadsheetml/2006/main" count="78" uniqueCount="57">
  <si>
    <t>MATRÍCULA</t>
  </si>
  <si>
    <t>EXPEDIENTE 1</t>
  </si>
  <si>
    <t>ENTRADA</t>
  </si>
  <si>
    <t>SAÍDA</t>
  </si>
  <si>
    <t>EXPEDIENTE 2</t>
  </si>
  <si>
    <t>JORNADA DIÁRIA NORMAL</t>
  </si>
  <si>
    <t>ACRÉSCIMO POR HORA EXTRA</t>
  </si>
  <si>
    <t>ACRÉSCIMO POR JORNADA ESPECIAL</t>
  </si>
  <si>
    <t>DATA</t>
  </si>
  <si>
    <t>JORNADA ESPECIAL</t>
  </si>
  <si>
    <t>HORAS DEVIDAS</t>
  </si>
  <si>
    <t>HORAS EXTRAS</t>
  </si>
  <si>
    <t>TOTAL</t>
  </si>
  <si>
    <t>DOMINGO</t>
  </si>
  <si>
    <t>SÁBADO</t>
  </si>
  <si>
    <t>SEXTA</t>
  </si>
  <si>
    <t>QUINTA</t>
  </si>
  <si>
    <t>QUARTA</t>
  </si>
  <si>
    <t>TERÇA</t>
  </si>
  <si>
    <t>SEGUNDA</t>
  </si>
  <si>
    <t>FERIADO</t>
  </si>
  <si>
    <t>EXPEDIENTE</t>
  </si>
  <si>
    <t>HORÁRIO</t>
  </si>
  <si>
    <t>NOME COMPLETO</t>
  </si>
  <si>
    <t>CARGO</t>
  </si>
  <si>
    <t>EQUIPE</t>
  </si>
  <si>
    <t>INFORMAÇÕES DO FUNCIONÁRIO</t>
  </si>
  <si>
    <t>VALOR
DA HORA</t>
  </si>
  <si>
    <t>GRADE DE HORÁRIOS DO FUNCIONÁRIO</t>
  </si>
  <si>
    <t>SALÁRIO MENSAL</t>
  </si>
  <si>
    <t>FOLGA</t>
  </si>
  <si>
    <t>TOTAL EFETIVO</t>
  </si>
  <si>
    <t>TOTAL PREVISTO</t>
  </si>
  <si>
    <t>FALTA</t>
  </si>
  <si>
    <t>EVENTO</t>
  </si>
  <si>
    <t>HORAS EXTRAS EM JORNADA ESPECIAL</t>
  </si>
  <si>
    <t>GRADE</t>
  </si>
  <si>
    <t>E1 ENT</t>
  </si>
  <si>
    <t>E1 SAIDA</t>
  </si>
  <si>
    <t>HORA EXTRA</t>
  </si>
  <si>
    <t>OUTROS ADICIONAIS</t>
  </si>
  <si>
    <t>SUBTOTAL</t>
  </si>
  <si>
    <t>INFORMAÇÕES DA EMPRESA</t>
  </si>
  <si>
    <t>TOLERÂNCIA MÁXIMA QUANTO AOS HORÁRIOS</t>
  </si>
  <si>
    <t>QUANTIDADE DE HORAS REMUNERADAS MENSAL</t>
  </si>
  <si>
    <t>RELATÓRIO DE ACOMPANHAMENTO MENSAL DE FREQUÊNCIA,
HORAS EXTRAS E JORNADA ESPECIAL</t>
  </si>
  <si>
    <t>REMUNERA CHEGADA ANTERIOR AO INÍCIO DO EXPEDIENTE?</t>
  </si>
  <si>
    <t>CONFIGURAÇÕES</t>
  </si>
  <si>
    <t>ESPECIAL</t>
  </si>
  <si>
    <t>NÃO</t>
  </si>
  <si>
    <t>E2 ENT</t>
  </si>
  <si>
    <t>E2 SAIDA</t>
  </si>
  <si>
    <t>GRÁFICO DE FREQUÊNCIA</t>
  </si>
  <si>
    <t>GRÁFICO DE 
FREQUÊNCIA REGULAR</t>
  </si>
  <si>
    <t>DATA DE INÍCIO</t>
  </si>
  <si>
    <t>RELATÓRIO</t>
  </si>
  <si>
    <t>(ÁREA DE IMPRESSÃO DESTE RELATÓRIO INICIA NA PRÓXIMA LINHA)</t>
  </si>
</sst>
</file>

<file path=xl/styles.xml><?xml version="1.0" encoding="utf-8"?>
<styleSheet xmlns="http://schemas.openxmlformats.org/spreadsheetml/2006/main">
  <numFmts count="12">
    <numFmt numFmtId="164" formatCode="&quot;R$ &quot;#,##0.00_);\(&quot;R$ &quot;#,##0.00\)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[hh]:mm"/>
    <numFmt numFmtId="169" formatCode="dd"/>
    <numFmt numFmtId="170" formatCode="00&quot;:&quot;00"/>
    <numFmt numFmtId="171" formatCode="0.0%"/>
    <numFmt numFmtId="172" formatCode="_(* #,##0.0000000000000_);_(* \(#,##0.0000000000000\);_(* &quot;-&quot;??_);_(@_)"/>
    <numFmt numFmtId="173" formatCode="0.000000000000000"/>
    <numFmt numFmtId="174" formatCode="0.0000000000000000000"/>
    <numFmt numFmtId="175" formatCode="0.0000000000000000000000"/>
  </numFmts>
  <fonts count="34">
    <font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4"/>
      <name val="Arial"/>
      <family val="2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Arial"/>
      <family val="2"/>
    </font>
    <font>
      <b/>
      <i/>
      <sz val="14"/>
      <color theme="0"/>
      <name val="Calibri"/>
      <family val="2"/>
      <scheme val="minor"/>
    </font>
    <font>
      <b/>
      <sz val="2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Arial"/>
      <family val="2"/>
    </font>
    <font>
      <b/>
      <i/>
      <sz val="16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u/>
      <sz val="11"/>
      <color rgb="FF0000CC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rgb="FF0070C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42"/>
      </patternFill>
    </fill>
    <fill>
      <patternFill patternType="solid">
        <fgColor indexed="47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1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0" tint="-0.1499679555650502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theme="0" tint="-0.14996795556505021"/>
      </top>
      <bottom/>
      <diagonal/>
    </border>
    <border>
      <left/>
      <right/>
      <top style="thick">
        <color theme="0" tint="-0.14993743705557422"/>
      </top>
      <bottom/>
      <diagonal/>
    </border>
    <border>
      <left/>
      <right/>
      <top/>
      <bottom style="thick">
        <color theme="0" tint="-0.14990691854609822"/>
      </bottom>
      <diagonal/>
    </border>
    <border>
      <left/>
      <right/>
      <top/>
      <bottom style="hair">
        <color indexed="64"/>
      </bottom>
      <diagonal/>
    </border>
    <border>
      <left/>
      <right/>
      <top style="dashed">
        <color theme="1" tint="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/>
    </xf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62">
    <xf numFmtId="0" fontId="0" fillId="0" borderId="0" xfId="0"/>
    <xf numFmtId="0" fontId="0" fillId="7" borderId="0" xfId="0" applyFill="1" applyProtection="1">
      <protection hidden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175" fontId="0" fillId="7" borderId="0" xfId="0" applyNumberFormat="1" applyFill="1" applyProtection="1">
      <protection hidden="1"/>
    </xf>
    <xf numFmtId="173" fontId="0" fillId="7" borderId="0" xfId="0" applyNumberFormat="1" applyFill="1" applyProtection="1">
      <protection hidden="1"/>
    </xf>
    <xf numFmtId="174" fontId="0" fillId="7" borderId="0" xfId="0" applyNumberFormat="1" applyFill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166" fontId="5" fillId="0" borderId="0" xfId="0" applyNumberFormat="1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1" fillId="0" borderId="0" xfId="0" applyFont="1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7" borderId="1" xfId="0" applyFont="1" applyFill="1" applyBorder="1" applyAlignment="1" applyProtection="1">
      <alignment horizontal="center" vertical="center"/>
      <protection hidden="1"/>
    </xf>
    <xf numFmtId="168" fontId="22" fillId="19" borderId="1" xfId="0" applyNumberFormat="1" applyFont="1" applyFill="1" applyBorder="1" applyAlignment="1" applyProtection="1">
      <alignment horizontal="center" vertical="center"/>
      <protection hidden="1"/>
    </xf>
    <xf numFmtId="168" fontId="22" fillId="20" borderId="1" xfId="0" applyNumberFormat="1" applyFont="1" applyFill="1" applyBorder="1" applyAlignment="1" applyProtection="1">
      <alignment horizontal="center" vertical="center"/>
      <protection hidden="1"/>
    </xf>
    <xf numFmtId="168" fontId="22" fillId="17" borderId="1" xfId="0" applyNumberFormat="1" applyFont="1" applyFill="1" applyBorder="1" applyAlignment="1" applyProtection="1">
      <alignment horizontal="center" vertical="center"/>
      <protection hidden="1"/>
    </xf>
    <xf numFmtId="164" fontId="22" fillId="17" borderId="1" xfId="4" applyNumberFormat="1" applyFont="1" applyFill="1" applyBorder="1" applyAlignment="1" applyProtection="1">
      <alignment horizontal="center" vertical="center"/>
      <protection hidden="1"/>
    </xf>
    <xf numFmtId="168" fontId="22" fillId="18" borderId="1" xfId="0" applyNumberFormat="1" applyFont="1" applyFill="1" applyBorder="1" applyAlignment="1" applyProtection="1">
      <alignment horizontal="center" vertical="center"/>
      <protection hidden="1"/>
    </xf>
    <xf numFmtId="164" fontId="22" fillId="18" borderId="1" xfId="4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168" fontId="22" fillId="21" borderId="1" xfId="0" applyNumberFormat="1" applyFont="1" applyFill="1" applyBorder="1" applyAlignment="1" applyProtection="1">
      <alignment horizontal="center" vertical="center"/>
      <protection hidden="1"/>
    </xf>
    <xf numFmtId="165" fontId="22" fillId="21" borderId="1" xfId="4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169" fontId="11" fillId="10" borderId="4" xfId="0" applyNumberFormat="1" applyFont="1" applyFill="1" applyBorder="1" applyAlignment="1" applyProtection="1">
      <alignment horizontal="left" vertical="center"/>
      <protection hidden="1"/>
    </xf>
    <xf numFmtId="168" fontId="6" fillId="7" borderId="1" xfId="0" applyNumberFormat="1" applyFont="1" applyFill="1" applyBorder="1" applyAlignment="1" applyProtection="1">
      <alignment horizontal="center" vertical="center"/>
      <protection hidden="1"/>
    </xf>
    <xf numFmtId="168" fontId="6" fillId="8" borderId="28" xfId="0" applyNumberFormat="1" applyFont="1" applyFill="1" applyBorder="1" applyAlignment="1" applyProtection="1">
      <alignment horizontal="center" vertical="center"/>
      <protection hidden="1"/>
    </xf>
    <xf numFmtId="167" fontId="6" fillId="8" borderId="28" xfId="3" applyFont="1" applyFill="1" applyBorder="1" applyAlignment="1" applyProtection="1">
      <alignment horizontal="center" vertical="center"/>
      <protection hidden="1"/>
    </xf>
    <xf numFmtId="168" fontId="6" fillId="15" borderId="1" xfId="0" applyNumberFormat="1" applyFont="1" applyFill="1" applyBorder="1" applyAlignment="1" applyProtection="1">
      <alignment horizontal="center" vertical="center"/>
      <protection hidden="1"/>
    </xf>
    <xf numFmtId="168" fontId="6" fillId="16" borderId="1" xfId="0" applyNumberFormat="1" applyFont="1" applyFill="1" applyBorder="1" applyAlignment="1" applyProtection="1">
      <alignment horizontal="center" vertical="center"/>
      <protection hidden="1"/>
    </xf>
    <xf numFmtId="168" fontId="6" fillId="4" borderId="1" xfId="0" applyNumberFormat="1" applyFont="1" applyFill="1" applyBorder="1" applyAlignment="1" applyProtection="1">
      <alignment horizontal="center" vertical="center"/>
      <protection hidden="1"/>
    </xf>
    <xf numFmtId="168" fontId="6" fillId="7" borderId="39" xfId="0" applyNumberFormat="1" applyFont="1" applyFill="1" applyBorder="1" applyAlignment="1" applyProtection="1">
      <alignment horizontal="center" vertical="center"/>
      <protection hidden="1"/>
    </xf>
    <xf numFmtId="164" fontId="6" fillId="7" borderId="39" xfId="4" applyNumberFormat="1" applyFont="1" applyFill="1" applyBorder="1" applyAlignment="1" applyProtection="1">
      <alignment horizontal="center" vertical="center"/>
      <protection hidden="1"/>
    </xf>
    <xf numFmtId="168" fontId="6" fillId="0" borderId="1" xfId="0" applyNumberFormat="1" applyFont="1" applyBorder="1" applyAlignment="1" applyProtection="1">
      <alignment horizontal="center" vertical="center"/>
      <protection hidden="1"/>
    </xf>
    <xf numFmtId="165" fontId="6" fillId="7" borderId="39" xfId="4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168" fontId="6" fillId="9" borderId="0" xfId="0" applyNumberFormat="1" applyFont="1" applyFill="1" applyAlignment="1" applyProtection="1">
      <alignment horizontal="center" vertical="center"/>
      <protection hidden="1"/>
    </xf>
    <xf numFmtId="171" fontId="6" fillId="9" borderId="0" xfId="5" applyNumberFormat="1" applyFont="1" applyFill="1" applyAlignment="1" applyProtection="1">
      <alignment horizontal="center" vertical="center"/>
      <protection hidden="1"/>
    </xf>
    <xf numFmtId="168" fontId="6" fillId="8" borderId="42" xfId="0" applyNumberFormat="1" applyFont="1" applyFill="1" applyBorder="1" applyAlignment="1" applyProtection="1">
      <alignment horizontal="center" vertical="center"/>
      <protection hidden="1"/>
    </xf>
    <xf numFmtId="167" fontId="6" fillId="8" borderId="42" xfId="3" applyFont="1" applyFill="1" applyBorder="1" applyAlignment="1" applyProtection="1">
      <alignment horizontal="center" vertical="center"/>
      <protection hidden="1"/>
    </xf>
    <xf numFmtId="168" fontId="6" fillId="8" borderId="29" xfId="0" applyNumberFormat="1" applyFont="1" applyFill="1" applyBorder="1" applyAlignment="1" applyProtection="1">
      <alignment horizontal="center" vertical="center"/>
      <protection hidden="1"/>
    </xf>
    <xf numFmtId="167" fontId="6" fillId="8" borderId="29" xfId="3" applyFont="1" applyFill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vertical="center"/>
      <protection hidden="1"/>
    </xf>
    <xf numFmtId="0" fontId="5" fillId="7" borderId="0" xfId="0" applyFont="1" applyFill="1" applyAlignment="1" applyProtection="1">
      <alignment horizontal="left" vertical="center"/>
      <protection hidden="1"/>
    </xf>
    <xf numFmtId="166" fontId="5" fillId="7" borderId="0" xfId="0" applyNumberFormat="1" applyFont="1" applyFill="1" applyAlignment="1" applyProtection="1">
      <alignment horizontal="center" vertical="center"/>
      <protection hidden="1"/>
    </xf>
    <xf numFmtId="0" fontId="12" fillId="7" borderId="0" xfId="0" applyFont="1" applyFill="1" applyAlignment="1" applyProtection="1">
      <alignment horizontal="center" vertical="center"/>
      <protection hidden="1"/>
    </xf>
    <xf numFmtId="0" fontId="19" fillId="7" borderId="0" xfId="0" applyFont="1" applyFill="1" applyAlignment="1" applyProtection="1">
      <alignment vertical="center"/>
      <protection hidden="1"/>
    </xf>
    <xf numFmtId="0" fontId="7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 applyProtection="1">
      <alignment vertical="center"/>
      <protection hidden="1"/>
    </xf>
    <xf numFmtId="0" fontId="10" fillId="7" borderId="0" xfId="0" applyFont="1" applyFill="1" applyAlignment="1" applyProtection="1">
      <alignment vertical="center"/>
      <protection hidden="1"/>
    </xf>
    <xf numFmtId="0" fontId="6" fillId="7" borderId="0" xfId="0" applyFont="1" applyFill="1" applyAlignment="1" applyProtection="1">
      <alignment vertical="center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20" fontId="6" fillId="2" borderId="15" xfId="0" applyNumberFormat="1" applyFont="1" applyFill="1" applyBorder="1" applyAlignment="1" applyProtection="1">
      <alignment horizontal="center" vertical="center"/>
      <protection locked="0"/>
    </xf>
    <xf numFmtId="20" fontId="6" fillId="2" borderId="6" xfId="0" applyNumberFormat="1" applyFont="1" applyFill="1" applyBorder="1" applyAlignment="1" applyProtection="1">
      <alignment horizontal="center" vertical="center"/>
      <protection locked="0"/>
    </xf>
    <xf numFmtId="20" fontId="6" fillId="2" borderId="7" xfId="0" applyNumberFormat="1" applyFont="1" applyFill="1" applyBorder="1" applyAlignment="1" applyProtection="1">
      <alignment horizontal="center" vertical="center"/>
      <protection locked="0"/>
    </xf>
    <xf numFmtId="20" fontId="6" fillId="2" borderId="16" xfId="0" applyNumberFormat="1" applyFont="1" applyFill="1" applyBorder="1" applyAlignment="1" applyProtection="1">
      <alignment horizontal="center" vertical="center"/>
      <protection locked="0"/>
    </xf>
    <xf numFmtId="20" fontId="6" fillId="2" borderId="5" xfId="0" applyNumberFormat="1" applyFont="1" applyFill="1" applyBorder="1" applyAlignment="1" applyProtection="1">
      <alignment horizontal="center" vertical="center"/>
      <protection locked="0"/>
    </xf>
    <xf numFmtId="20" fontId="6" fillId="2" borderId="8" xfId="0" applyNumberFormat="1" applyFont="1" applyFill="1" applyBorder="1" applyAlignment="1" applyProtection="1">
      <alignment horizontal="center" vertical="center"/>
      <protection locked="0"/>
    </xf>
    <xf numFmtId="20" fontId="6" fillId="2" borderId="17" xfId="0" applyNumberFormat="1" applyFont="1" applyFill="1" applyBorder="1" applyAlignment="1" applyProtection="1">
      <alignment horizontal="center" vertical="center"/>
      <protection locked="0"/>
    </xf>
    <xf numFmtId="20" fontId="6" fillId="2" borderId="9" xfId="0" applyNumberFormat="1" applyFont="1" applyFill="1" applyBorder="1" applyAlignment="1" applyProtection="1">
      <alignment horizontal="center" vertical="center"/>
      <protection locked="0"/>
    </xf>
    <xf numFmtId="20" fontId="6" fillId="2" borderId="10" xfId="0" applyNumberFormat="1" applyFont="1" applyFill="1" applyBorder="1" applyAlignment="1" applyProtection="1">
      <alignment horizontal="center" vertical="center"/>
      <protection locked="0"/>
    </xf>
    <xf numFmtId="9" fontId="6" fillId="2" borderId="6" xfId="0" applyNumberFormat="1" applyFont="1" applyFill="1" applyBorder="1" applyAlignment="1" applyProtection="1">
      <alignment horizontal="center" vertical="center"/>
      <protection locked="0"/>
    </xf>
    <xf numFmtId="9" fontId="6" fillId="2" borderId="11" xfId="0" applyNumberFormat="1" applyFont="1" applyFill="1" applyBorder="1" applyAlignment="1" applyProtection="1">
      <alignment horizontal="center" vertical="center"/>
      <protection locked="0"/>
    </xf>
    <xf numFmtId="9" fontId="6" fillId="2" borderId="12" xfId="0" applyNumberFormat="1" applyFont="1" applyFill="1" applyBorder="1" applyAlignment="1" applyProtection="1">
      <alignment horizontal="center" vertical="center"/>
      <protection locked="0"/>
    </xf>
    <xf numFmtId="9" fontId="6" fillId="2" borderId="26" xfId="0" applyNumberFormat="1" applyFont="1" applyFill="1" applyBorder="1" applyAlignment="1" applyProtection="1">
      <alignment horizontal="center" vertical="center"/>
      <protection locked="0"/>
    </xf>
    <xf numFmtId="9" fontId="6" fillId="2" borderId="24" xfId="0" applyNumberFormat="1" applyFont="1" applyFill="1" applyBorder="1" applyAlignment="1" applyProtection="1">
      <alignment horizontal="center" vertical="center"/>
      <protection locked="0"/>
    </xf>
    <xf numFmtId="20" fontId="25" fillId="3" borderId="1" xfId="0" applyNumberFormat="1" applyFont="1" applyFill="1" applyBorder="1" applyAlignment="1" applyProtection="1">
      <alignment horizontal="center" vertical="center"/>
      <protection hidden="1"/>
    </xf>
    <xf numFmtId="0" fontId="5" fillId="7" borderId="23" xfId="0" applyFont="1" applyFill="1" applyBorder="1" applyAlignment="1" applyProtection="1">
      <alignment horizontal="center" vertical="center"/>
      <protection hidden="1"/>
    </xf>
    <xf numFmtId="0" fontId="24" fillId="7" borderId="0" xfId="0" applyFont="1" applyFill="1" applyAlignment="1" applyProtection="1">
      <alignment vertical="center"/>
      <protection hidden="1"/>
    </xf>
    <xf numFmtId="0" fontId="5" fillId="7" borderId="0" xfId="0" applyFont="1" applyFill="1" applyBorder="1" applyAlignment="1" applyProtection="1">
      <alignment horizontal="center" vertical="center"/>
      <protection hidden="1"/>
    </xf>
    <xf numFmtId="0" fontId="5" fillId="7" borderId="0" xfId="0" applyFont="1" applyFill="1" applyBorder="1" applyAlignment="1" applyProtection="1">
      <alignment vertical="center"/>
      <protection hidden="1"/>
    </xf>
    <xf numFmtId="0" fontId="5" fillId="7" borderId="0" xfId="0" applyFont="1" applyFill="1" applyBorder="1" applyAlignment="1" applyProtection="1">
      <alignment horizontal="left" vertical="center"/>
      <protection hidden="1"/>
    </xf>
    <xf numFmtId="166" fontId="5" fillId="7" borderId="0" xfId="0" applyNumberFormat="1" applyFont="1" applyFill="1" applyBorder="1" applyAlignment="1" applyProtection="1">
      <alignment horizontal="center" vertical="center"/>
      <protection hidden="1"/>
    </xf>
    <xf numFmtId="0" fontId="5" fillId="7" borderId="23" xfId="0" applyFont="1" applyFill="1" applyBorder="1" applyAlignment="1" applyProtection="1">
      <alignment vertical="center"/>
      <protection hidden="1"/>
    </xf>
    <xf numFmtId="0" fontId="19" fillId="7" borderId="0" xfId="0" applyFont="1" applyFill="1" applyBorder="1" applyAlignment="1" applyProtection="1">
      <alignment vertical="center"/>
      <protection hidden="1"/>
    </xf>
    <xf numFmtId="0" fontId="5" fillId="7" borderId="50" xfId="0" applyFont="1" applyFill="1" applyBorder="1" applyAlignment="1" applyProtection="1">
      <alignment vertical="center"/>
      <protection hidden="1"/>
    </xf>
    <xf numFmtId="0" fontId="25" fillId="4" borderId="2" xfId="0" applyFont="1" applyFill="1" applyBorder="1" applyAlignment="1" applyProtection="1">
      <alignment horizontal="center" vertical="center"/>
      <protection hidden="1"/>
    </xf>
    <xf numFmtId="168" fontId="6" fillId="7" borderId="1" xfId="0" applyNumberFormat="1" applyFont="1" applyFill="1" applyBorder="1" applyAlignment="1" applyProtection="1">
      <alignment horizontal="center" vertical="center"/>
      <protection locked="0"/>
    </xf>
    <xf numFmtId="170" fontId="6" fillId="7" borderId="36" xfId="0" applyNumberFormat="1" applyFont="1" applyFill="1" applyBorder="1" applyAlignment="1" applyProtection="1">
      <alignment horizontal="center" vertical="center"/>
      <protection locked="0"/>
    </xf>
    <xf numFmtId="170" fontId="6" fillId="7" borderId="28" xfId="0" applyNumberFormat="1" applyFont="1" applyFill="1" applyBorder="1" applyAlignment="1" applyProtection="1">
      <alignment horizontal="center" vertical="center"/>
      <protection locked="0"/>
    </xf>
    <xf numFmtId="170" fontId="6" fillId="7" borderId="41" xfId="0" applyNumberFormat="1" applyFont="1" applyFill="1" applyBorder="1" applyAlignment="1" applyProtection="1">
      <alignment horizontal="center" vertical="center"/>
      <protection locked="0"/>
    </xf>
    <xf numFmtId="170" fontId="6" fillId="7" borderId="42" xfId="0" applyNumberFormat="1" applyFont="1" applyFill="1" applyBorder="1" applyAlignment="1" applyProtection="1">
      <alignment horizontal="center" vertical="center"/>
      <protection locked="0"/>
    </xf>
    <xf numFmtId="170" fontId="6" fillId="7" borderId="37" xfId="0" applyNumberFormat="1" applyFont="1" applyFill="1" applyBorder="1" applyAlignment="1" applyProtection="1">
      <alignment horizontal="center" vertical="center"/>
      <protection locked="0"/>
    </xf>
    <xf numFmtId="170" fontId="6" fillId="7" borderId="29" xfId="0" applyNumberFormat="1" applyFont="1" applyFill="1" applyBorder="1" applyAlignment="1" applyProtection="1">
      <alignment horizontal="center" vertical="center"/>
      <protection locked="0"/>
    </xf>
    <xf numFmtId="168" fontId="6" fillId="7" borderId="29" xfId="0" applyNumberFormat="1" applyFont="1" applyFill="1" applyBorder="1" applyAlignment="1" applyProtection="1">
      <alignment horizontal="center" vertical="center"/>
      <protection locked="0"/>
    </xf>
    <xf numFmtId="168" fontId="6" fillId="7" borderId="37" xfId="0" applyNumberFormat="1" applyFont="1" applyFill="1" applyBorder="1" applyAlignment="1" applyProtection="1">
      <alignment horizontal="center" vertical="center"/>
      <protection locked="0"/>
    </xf>
    <xf numFmtId="170" fontId="6" fillId="7" borderId="51" xfId="0" applyNumberFormat="1" applyFont="1" applyFill="1" applyBorder="1" applyAlignment="1" applyProtection="1">
      <alignment horizontal="center" vertical="center"/>
      <protection locked="0"/>
    </xf>
    <xf numFmtId="0" fontId="5" fillId="7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7" borderId="0" xfId="0" applyFont="1" applyFill="1" applyProtection="1">
      <protection hidden="1"/>
    </xf>
    <xf numFmtId="0" fontId="5" fillId="7" borderId="22" xfId="0" applyFont="1" applyFill="1" applyBorder="1" applyProtection="1">
      <protection hidden="1"/>
    </xf>
    <xf numFmtId="0" fontId="6" fillId="7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5" fillId="4" borderId="3" xfId="0" applyFont="1" applyFill="1" applyBorder="1" applyAlignment="1" applyProtection="1">
      <alignment horizontal="center" vertical="center" wrapText="1"/>
      <protection hidden="1"/>
    </xf>
    <xf numFmtId="0" fontId="25" fillId="7" borderId="0" xfId="0" applyFont="1" applyFill="1" applyAlignment="1" applyProtection="1">
      <alignment vertical="center"/>
      <protection hidden="1"/>
    </xf>
    <xf numFmtId="0" fontId="25" fillId="4" borderId="1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6" fillId="7" borderId="13" xfId="0" applyFont="1" applyFill="1" applyBorder="1" applyAlignment="1" applyProtection="1">
      <alignment horizontal="center" vertical="center"/>
      <protection locked="0"/>
    </xf>
    <xf numFmtId="9" fontId="7" fillId="0" borderId="13" xfId="5" applyFont="1" applyBorder="1" applyAlignment="1" applyProtection="1">
      <alignment horizontal="center" vertical="center"/>
      <protection locked="0"/>
    </xf>
    <xf numFmtId="0" fontId="25" fillId="4" borderId="2" xfId="0" applyFont="1" applyFill="1" applyBorder="1" applyAlignment="1" applyProtection="1">
      <alignment horizontal="center" vertical="center"/>
      <protection hidden="1"/>
    </xf>
    <xf numFmtId="0" fontId="25" fillId="4" borderId="2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center" vertical="center"/>
      <protection hidden="1"/>
    </xf>
    <xf numFmtId="169" fontId="6" fillId="1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166" fontId="5" fillId="0" borderId="0" xfId="0" applyNumberFormat="1" applyFont="1" applyBorder="1" applyAlignment="1" applyProtection="1">
      <alignment horizontal="center" vertical="center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52" xfId="0" applyFont="1" applyBorder="1" applyAlignment="1" applyProtection="1">
      <alignment vertical="center"/>
      <protection hidden="1"/>
    </xf>
    <xf numFmtId="0" fontId="25" fillId="4" borderId="2" xfId="0" applyFont="1" applyFill="1" applyBorder="1" applyAlignment="1" applyProtection="1">
      <alignment horizontal="center" vertical="center"/>
      <protection hidden="1"/>
    </xf>
    <xf numFmtId="0" fontId="25" fillId="4" borderId="14" xfId="0" applyFont="1" applyFill="1" applyBorder="1" applyAlignment="1" applyProtection="1">
      <alignment horizontal="center" vertical="center"/>
      <protection hidden="1"/>
    </xf>
    <xf numFmtId="0" fontId="25" fillId="4" borderId="2" xfId="0" applyFont="1" applyFill="1" applyBorder="1" applyAlignment="1" applyProtection="1">
      <alignment horizontal="center" vertical="center" wrapText="1"/>
      <protection hidden="1"/>
    </xf>
    <xf numFmtId="0" fontId="25" fillId="4" borderId="14" xfId="0" applyFont="1" applyFill="1" applyBorder="1" applyAlignment="1" applyProtection="1">
      <alignment horizontal="center" vertical="center" wrapText="1"/>
      <protection hidden="1"/>
    </xf>
    <xf numFmtId="0" fontId="6" fillId="5" borderId="36" xfId="0" applyNumberFormat="1" applyFont="1" applyFill="1" applyBorder="1" applyAlignment="1" applyProtection="1">
      <alignment horizontal="left" vertical="center"/>
      <protection hidden="1"/>
    </xf>
    <xf numFmtId="0" fontId="6" fillId="5" borderId="28" xfId="0" applyNumberFormat="1" applyFont="1" applyFill="1" applyBorder="1" applyAlignment="1" applyProtection="1">
      <alignment horizontal="left" vertical="center"/>
      <protection hidden="1"/>
    </xf>
    <xf numFmtId="0" fontId="27" fillId="7" borderId="23" xfId="0" applyFont="1" applyFill="1" applyBorder="1" applyAlignment="1" applyProtection="1">
      <alignment horizontal="center"/>
      <protection hidden="1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6" fillId="5" borderId="37" xfId="0" applyNumberFormat="1" applyFont="1" applyFill="1" applyBorder="1" applyAlignment="1" applyProtection="1">
      <alignment horizontal="left" vertical="center"/>
      <protection hidden="1"/>
    </xf>
    <xf numFmtId="0" fontId="6" fillId="5" borderId="29" xfId="0" applyNumberFormat="1" applyFont="1" applyFill="1" applyBorder="1" applyAlignment="1" applyProtection="1">
      <alignment horizontal="left" vertical="center"/>
      <protection hidden="1"/>
    </xf>
    <xf numFmtId="164" fontId="7" fillId="0" borderId="27" xfId="4" applyNumberFormat="1" applyFont="1" applyBorder="1" applyAlignment="1" applyProtection="1">
      <alignment horizontal="center" vertical="center"/>
      <protection locked="0"/>
    </xf>
    <xf numFmtId="164" fontId="7" fillId="0" borderId="3" xfId="4" applyNumberFormat="1" applyFont="1" applyBorder="1" applyAlignment="1" applyProtection="1">
      <alignment horizontal="center" vertical="center"/>
      <protection locked="0"/>
    </xf>
    <xf numFmtId="164" fontId="7" fillId="0" borderId="27" xfId="4" applyNumberFormat="1" applyFont="1" applyBorder="1" applyAlignment="1" applyProtection="1">
      <alignment horizontal="center" vertical="center"/>
      <protection hidden="1"/>
    </xf>
    <xf numFmtId="164" fontId="7" fillId="0" borderId="4" xfId="4" applyNumberFormat="1" applyFont="1" applyBorder="1" applyAlignment="1" applyProtection="1">
      <alignment horizontal="center" vertical="center"/>
      <protection hidden="1"/>
    </xf>
    <xf numFmtId="0" fontId="25" fillId="3" borderId="2" xfId="0" applyFont="1" applyFill="1" applyBorder="1" applyAlignment="1" applyProtection="1">
      <alignment horizontal="center" vertical="center"/>
      <protection hidden="1"/>
    </xf>
    <xf numFmtId="0" fontId="25" fillId="3" borderId="3" xfId="0" applyFont="1" applyFill="1" applyBorder="1" applyAlignment="1" applyProtection="1">
      <alignment horizontal="center" vertical="center"/>
      <protection hidden="1"/>
    </xf>
    <xf numFmtId="0" fontId="25" fillId="3" borderId="4" xfId="0" applyFont="1" applyFill="1" applyBorder="1" applyAlignment="1" applyProtection="1">
      <alignment horizontal="center" vertical="center"/>
      <protection hidden="1"/>
    </xf>
    <xf numFmtId="0" fontId="25" fillId="4" borderId="4" xfId="0" applyFont="1" applyFill="1" applyBorder="1" applyAlignment="1" applyProtection="1">
      <alignment horizontal="center" vertical="center"/>
      <protection hidden="1"/>
    </xf>
    <xf numFmtId="0" fontId="6" fillId="0" borderId="20" xfId="0" applyFont="1" applyBorder="1" applyAlignment="1" applyProtection="1">
      <alignment vertical="center"/>
      <protection hidden="1"/>
    </xf>
    <xf numFmtId="0" fontId="6" fillId="0" borderId="19" xfId="0" applyFont="1" applyBorder="1" applyAlignment="1" applyProtection="1">
      <alignment vertical="center"/>
      <protection hidden="1"/>
    </xf>
    <xf numFmtId="0" fontId="6" fillId="0" borderId="30" xfId="0" applyFont="1" applyBorder="1" applyAlignment="1" applyProtection="1">
      <alignment vertical="center"/>
      <protection hidden="1"/>
    </xf>
    <xf numFmtId="0" fontId="6" fillId="0" borderId="18" xfId="0" applyFont="1" applyBorder="1" applyAlignment="1" applyProtection="1">
      <alignment vertical="center"/>
      <protection hidden="1"/>
    </xf>
    <xf numFmtId="0" fontId="6" fillId="0" borderId="31" xfId="0" applyFont="1" applyBorder="1" applyAlignment="1" applyProtection="1">
      <alignment vertical="center"/>
      <protection hidden="1"/>
    </xf>
    <xf numFmtId="0" fontId="6" fillId="0" borderId="32" xfId="0" applyFont="1" applyBorder="1" applyAlignment="1" applyProtection="1">
      <alignment vertical="center"/>
      <protection hidden="1"/>
    </xf>
    <xf numFmtId="0" fontId="6" fillId="0" borderId="21" xfId="0" applyFont="1" applyBorder="1" applyAlignment="1" applyProtection="1">
      <alignment vertical="center"/>
      <protection hidden="1"/>
    </xf>
    <xf numFmtId="0" fontId="6" fillId="0" borderId="25" xfId="0" applyFont="1" applyBorder="1" applyAlignment="1" applyProtection="1">
      <alignment vertical="center"/>
      <protection hidden="1"/>
    </xf>
    <xf numFmtId="0" fontId="6" fillId="0" borderId="33" xfId="0" applyFont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left" vertical="center"/>
      <protection hidden="1"/>
    </xf>
    <xf numFmtId="0" fontId="6" fillId="0" borderId="34" xfId="0" applyFont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left" vertical="center"/>
      <protection hidden="1"/>
    </xf>
    <xf numFmtId="0" fontId="6" fillId="0" borderId="35" xfId="0" applyFont="1" applyBorder="1" applyAlignment="1" applyProtection="1">
      <alignment horizontal="left" vertical="center"/>
      <protection hidden="1"/>
    </xf>
    <xf numFmtId="0" fontId="6" fillId="0" borderId="17" xfId="0" applyFont="1" applyBorder="1" applyAlignment="1" applyProtection="1">
      <alignment horizontal="left" vertical="center"/>
      <protection hidden="1"/>
    </xf>
    <xf numFmtId="0" fontId="25" fillId="4" borderId="1" xfId="0" applyFont="1" applyFill="1" applyBorder="1" applyAlignment="1" applyProtection="1">
      <alignment horizontal="center" vertical="center" wrapText="1"/>
      <protection hidden="1"/>
    </xf>
    <xf numFmtId="14" fontId="7" fillId="0" borderId="27" xfId="4" applyNumberFormat="1" applyFont="1" applyBorder="1" applyAlignment="1" applyProtection="1">
      <alignment horizontal="center" vertical="center"/>
      <protection locked="0"/>
    </xf>
    <xf numFmtId="14" fontId="7" fillId="0" borderId="4" xfId="4" applyNumberFormat="1" applyFont="1" applyBorder="1" applyAlignment="1" applyProtection="1">
      <alignment horizontal="center" vertical="center"/>
      <protection locked="0"/>
    </xf>
    <xf numFmtId="168" fontId="7" fillId="0" borderId="27" xfId="3" applyNumberFormat="1" applyFont="1" applyBorder="1" applyAlignment="1" applyProtection="1">
      <alignment horizontal="center" vertical="center"/>
      <protection locked="0"/>
    </xf>
    <xf numFmtId="168" fontId="7" fillId="0" borderId="4" xfId="3" applyNumberFormat="1" applyFont="1" applyBorder="1" applyAlignment="1" applyProtection="1">
      <alignment horizontal="center" vertical="center"/>
      <protection locked="0"/>
    </xf>
    <xf numFmtId="172" fontId="25" fillId="4" borderId="2" xfId="3" applyNumberFormat="1" applyFont="1" applyFill="1" applyBorder="1" applyAlignment="1" applyProtection="1">
      <alignment horizontal="center" vertical="center" wrapText="1"/>
      <protection hidden="1"/>
    </xf>
    <xf numFmtId="172" fontId="25" fillId="4" borderId="3" xfId="3" applyNumberFormat="1" applyFont="1" applyFill="1" applyBorder="1" applyAlignment="1" applyProtection="1">
      <alignment horizontal="center" vertical="center" wrapText="1"/>
      <protection hidden="1"/>
    </xf>
    <xf numFmtId="172" fontId="25" fillId="4" borderId="14" xfId="3" applyNumberFormat="1" applyFont="1" applyFill="1" applyBorder="1" applyAlignment="1" applyProtection="1">
      <alignment horizontal="center" vertical="center" wrapText="1"/>
      <protection hidden="1"/>
    </xf>
    <xf numFmtId="0" fontId="30" fillId="10" borderId="1" xfId="6" applyFont="1" applyFill="1" applyBorder="1" applyAlignment="1" applyProtection="1">
      <alignment horizontal="center" vertical="center" wrapText="1"/>
      <protection hidden="1"/>
    </xf>
    <xf numFmtId="0" fontId="30" fillId="10" borderId="1" xfId="0" applyFont="1" applyFill="1" applyBorder="1" applyAlignment="1" applyProtection="1">
      <alignment horizontal="center" vertical="center" wrapText="1"/>
      <protection hidden="1"/>
    </xf>
    <xf numFmtId="0" fontId="14" fillId="7" borderId="41" xfId="0" applyFont="1" applyFill="1" applyBorder="1" applyAlignment="1" applyProtection="1">
      <alignment horizontal="left" vertical="center"/>
      <protection hidden="1"/>
    </xf>
    <xf numFmtId="0" fontId="14" fillId="7" borderId="42" xfId="0" applyFont="1" applyFill="1" applyBorder="1" applyAlignment="1" applyProtection="1">
      <alignment horizontal="left" vertical="center"/>
      <protection hidden="1"/>
    </xf>
    <xf numFmtId="0" fontId="20" fillId="4" borderId="37" xfId="0" applyFont="1" applyFill="1" applyBorder="1" applyAlignment="1" applyProtection="1">
      <alignment horizontal="left" vertical="center"/>
      <protection hidden="1"/>
    </xf>
    <xf numFmtId="0" fontId="20" fillId="4" borderId="29" xfId="0" applyFont="1" applyFill="1" applyBorder="1" applyAlignment="1" applyProtection="1">
      <alignment horizontal="left" vertical="center"/>
      <protection hidden="1"/>
    </xf>
    <xf numFmtId="171" fontId="14" fillId="7" borderId="42" xfId="5" applyNumberFormat="1" applyFont="1" applyFill="1" applyBorder="1" applyAlignment="1" applyProtection="1">
      <alignment horizontal="right" vertical="center"/>
      <protection hidden="1"/>
    </xf>
    <xf numFmtId="171" fontId="14" fillId="7" borderId="43" xfId="5" applyNumberFormat="1" applyFont="1" applyFill="1" applyBorder="1" applyAlignment="1" applyProtection="1">
      <alignment horizontal="right" vertical="center"/>
      <protection hidden="1"/>
    </xf>
    <xf numFmtId="165" fontId="20" fillId="4" borderId="29" xfId="0" applyNumberFormat="1" applyFont="1" applyFill="1" applyBorder="1" applyAlignment="1" applyProtection="1">
      <alignment horizontal="right" vertical="center"/>
      <protection hidden="1"/>
    </xf>
    <xf numFmtId="165" fontId="20" fillId="4" borderId="44" xfId="0" applyNumberFormat="1" applyFont="1" applyFill="1" applyBorder="1" applyAlignment="1" applyProtection="1">
      <alignment horizontal="right" vertical="center"/>
      <protection hidden="1"/>
    </xf>
    <xf numFmtId="0" fontId="13" fillId="7" borderId="36" xfId="0" applyFont="1" applyFill="1" applyBorder="1" applyAlignment="1" applyProtection="1">
      <alignment horizontal="left" vertical="center"/>
      <protection hidden="1"/>
    </xf>
    <xf numFmtId="0" fontId="13" fillId="7" borderId="28" xfId="0" applyFont="1" applyFill="1" applyBorder="1" applyAlignment="1" applyProtection="1">
      <alignment horizontal="left" vertical="center"/>
      <protection hidden="1"/>
    </xf>
    <xf numFmtId="0" fontId="15" fillId="7" borderId="41" xfId="0" applyFont="1" applyFill="1" applyBorder="1" applyAlignment="1" applyProtection="1">
      <alignment horizontal="left" vertical="center"/>
      <protection hidden="1"/>
    </xf>
    <xf numFmtId="0" fontId="15" fillId="7" borderId="42" xfId="0" applyFont="1" applyFill="1" applyBorder="1" applyAlignment="1" applyProtection="1">
      <alignment horizontal="left" vertical="center"/>
      <protection hidden="1"/>
    </xf>
    <xf numFmtId="0" fontId="16" fillId="7" borderId="41" xfId="0" applyFont="1" applyFill="1" applyBorder="1" applyAlignment="1" applyProtection="1">
      <alignment horizontal="left" vertical="center"/>
      <protection hidden="1"/>
    </xf>
    <xf numFmtId="0" fontId="16" fillId="7" borderId="42" xfId="0" applyFont="1" applyFill="1" applyBorder="1" applyAlignment="1" applyProtection="1">
      <alignment horizontal="left" vertical="center"/>
      <protection hidden="1"/>
    </xf>
    <xf numFmtId="0" fontId="17" fillId="7" borderId="41" xfId="0" applyFont="1" applyFill="1" applyBorder="1" applyAlignment="1" applyProtection="1">
      <alignment horizontal="left" vertical="center"/>
      <protection hidden="1"/>
    </xf>
    <xf numFmtId="0" fontId="17" fillId="7" borderId="42" xfId="0" applyFont="1" applyFill="1" applyBorder="1" applyAlignment="1" applyProtection="1">
      <alignment horizontal="left" vertical="center"/>
      <protection hidden="1"/>
    </xf>
    <xf numFmtId="0" fontId="13" fillId="4" borderId="37" xfId="0" applyFont="1" applyFill="1" applyBorder="1" applyAlignment="1" applyProtection="1">
      <alignment horizontal="left" vertical="center"/>
      <protection hidden="1"/>
    </xf>
    <xf numFmtId="0" fontId="13" fillId="4" borderId="29" xfId="0" applyFont="1" applyFill="1" applyBorder="1" applyAlignment="1" applyProtection="1">
      <alignment horizontal="left" vertical="center"/>
      <protection hidden="1"/>
    </xf>
    <xf numFmtId="165" fontId="13" fillId="7" borderId="28" xfId="0" applyNumberFormat="1" applyFont="1" applyFill="1" applyBorder="1" applyAlignment="1" applyProtection="1">
      <alignment horizontal="right" vertical="center"/>
      <protection hidden="1"/>
    </xf>
    <xf numFmtId="165" fontId="13" fillId="7" borderId="40" xfId="0" applyNumberFormat="1" applyFont="1" applyFill="1" applyBorder="1" applyAlignment="1" applyProtection="1">
      <alignment horizontal="right" vertical="center"/>
      <protection hidden="1"/>
    </xf>
    <xf numFmtId="165" fontId="13" fillId="7" borderId="42" xfId="0" applyNumberFormat="1" applyFont="1" applyFill="1" applyBorder="1" applyAlignment="1" applyProtection="1">
      <alignment horizontal="right" vertical="center"/>
      <protection hidden="1"/>
    </xf>
    <xf numFmtId="165" fontId="13" fillId="7" borderId="43" xfId="0" applyNumberFormat="1" applyFont="1" applyFill="1" applyBorder="1" applyAlignment="1" applyProtection="1">
      <alignment horizontal="right" vertical="center"/>
      <protection hidden="1"/>
    </xf>
    <xf numFmtId="165" fontId="16" fillId="7" borderId="42" xfId="0" applyNumberFormat="1" applyFont="1" applyFill="1" applyBorder="1" applyAlignment="1" applyProtection="1">
      <alignment horizontal="right" vertical="center"/>
      <protection hidden="1"/>
    </xf>
    <xf numFmtId="165" fontId="16" fillId="7" borderId="43" xfId="0" applyNumberFormat="1" applyFont="1" applyFill="1" applyBorder="1" applyAlignment="1" applyProtection="1">
      <alignment horizontal="right" vertical="center"/>
      <protection hidden="1"/>
    </xf>
    <xf numFmtId="165" fontId="17" fillId="7" borderId="42" xfId="0" applyNumberFormat="1" applyFont="1" applyFill="1" applyBorder="1" applyAlignment="1" applyProtection="1">
      <alignment horizontal="right" vertical="center"/>
      <protection hidden="1"/>
    </xf>
    <xf numFmtId="165" fontId="17" fillId="7" borderId="43" xfId="0" applyNumberFormat="1" applyFont="1" applyFill="1" applyBorder="1" applyAlignment="1" applyProtection="1">
      <alignment horizontal="right" vertical="center"/>
      <protection hidden="1"/>
    </xf>
    <xf numFmtId="165" fontId="13" fillId="4" borderId="29" xfId="0" applyNumberFormat="1" applyFont="1" applyFill="1" applyBorder="1" applyAlignment="1" applyProtection="1">
      <alignment horizontal="right" vertical="center"/>
      <protection hidden="1"/>
    </xf>
    <xf numFmtId="165" fontId="13" fillId="4" borderId="44" xfId="0" applyNumberFormat="1" applyFont="1" applyFill="1" applyBorder="1" applyAlignment="1" applyProtection="1">
      <alignment horizontal="right" vertical="center"/>
      <protection hidden="1"/>
    </xf>
    <xf numFmtId="0" fontId="9" fillId="22" borderId="20" xfId="0" applyFont="1" applyFill="1" applyBorder="1" applyAlignment="1" applyProtection="1">
      <alignment horizontal="center" vertical="center" wrapText="1"/>
      <protection hidden="1"/>
    </xf>
    <xf numFmtId="0" fontId="9" fillId="22" borderId="45" xfId="0" applyFont="1" applyFill="1" applyBorder="1" applyAlignment="1" applyProtection="1">
      <alignment horizontal="center" vertical="center" wrapText="1"/>
      <protection hidden="1"/>
    </xf>
    <xf numFmtId="0" fontId="9" fillId="22" borderId="21" xfId="0" applyFont="1" applyFill="1" applyBorder="1" applyAlignment="1" applyProtection="1">
      <alignment horizontal="center" vertical="center" wrapText="1"/>
      <protection hidden="1"/>
    </xf>
    <xf numFmtId="0" fontId="9" fillId="22" borderId="46" xfId="0" applyFont="1" applyFill="1" applyBorder="1" applyAlignment="1" applyProtection="1">
      <alignment horizontal="center" vertical="center" wrapText="1"/>
      <protection hidden="1"/>
    </xf>
    <xf numFmtId="0" fontId="10" fillId="4" borderId="1" xfId="0" applyFont="1" applyFill="1" applyBorder="1" applyAlignment="1" applyProtection="1">
      <alignment horizontal="center" vertical="center"/>
      <protection hidden="1"/>
    </xf>
    <xf numFmtId="0" fontId="9" fillId="14" borderId="38" xfId="0" applyFont="1" applyFill="1" applyBorder="1" applyAlignment="1" applyProtection="1">
      <alignment horizontal="center" vertical="center" wrapText="1"/>
      <protection hidden="1"/>
    </xf>
    <xf numFmtId="0" fontId="9" fillId="14" borderId="39" xfId="0" applyFont="1" applyFill="1" applyBorder="1" applyAlignment="1" applyProtection="1">
      <alignment horizontal="center" vertical="center" wrapText="1"/>
      <protection hidden="1"/>
    </xf>
    <xf numFmtId="0" fontId="8" fillId="4" borderId="38" xfId="0" applyFont="1" applyFill="1" applyBorder="1" applyAlignment="1" applyProtection="1">
      <alignment horizontal="center" vertical="center" wrapText="1"/>
      <protection hidden="1"/>
    </xf>
    <xf numFmtId="0" fontId="8" fillId="4" borderId="39" xfId="0" applyFont="1" applyFill="1" applyBorder="1" applyAlignment="1" applyProtection="1">
      <alignment horizontal="center" vertical="center" wrapText="1"/>
      <protection hidden="1"/>
    </xf>
    <xf numFmtId="0" fontId="8" fillId="13" borderId="20" xfId="0" applyFont="1" applyFill="1" applyBorder="1" applyAlignment="1" applyProtection="1">
      <alignment horizontal="center" vertical="center"/>
      <protection hidden="1"/>
    </xf>
    <xf numFmtId="0" fontId="8" fillId="13" borderId="47" xfId="0" applyFont="1" applyFill="1" applyBorder="1" applyAlignment="1" applyProtection="1">
      <alignment horizontal="center" vertical="center"/>
      <protection hidden="1"/>
    </xf>
    <xf numFmtId="0" fontId="8" fillId="13" borderId="45" xfId="0" applyFont="1" applyFill="1" applyBorder="1" applyAlignment="1" applyProtection="1">
      <alignment horizontal="center" vertical="center"/>
      <protection hidden="1"/>
    </xf>
    <xf numFmtId="0" fontId="8" fillId="13" borderId="21" xfId="0" applyFont="1" applyFill="1" applyBorder="1" applyAlignment="1" applyProtection="1">
      <alignment horizontal="center" vertical="center"/>
      <protection hidden="1"/>
    </xf>
    <xf numFmtId="0" fontId="8" fillId="13" borderId="22" xfId="0" applyFont="1" applyFill="1" applyBorder="1" applyAlignment="1" applyProtection="1">
      <alignment horizontal="center" vertical="center"/>
      <protection hidden="1"/>
    </xf>
    <xf numFmtId="0" fontId="8" fillId="13" borderId="46" xfId="0" applyFont="1" applyFill="1" applyBorder="1" applyAlignment="1" applyProtection="1">
      <alignment horizontal="center" vertical="center"/>
      <protection hidden="1"/>
    </xf>
    <xf numFmtId="0" fontId="8" fillId="16" borderId="20" xfId="0" applyFont="1" applyFill="1" applyBorder="1" applyAlignment="1" applyProtection="1">
      <alignment horizontal="center" vertical="center"/>
      <protection hidden="1"/>
    </xf>
    <xf numFmtId="0" fontId="8" fillId="16" borderId="47" xfId="0" applyFont="1" applyFill="1" applyBorder="1" applyAlignment="1" applyProtection="1">
      <alignment horizontal="center" vertical="center"/>
      <protection hidden="1"/>
    </xf>
    <xf numFmtId="0" fontId="8" fillId="16" borderId="45" xfId="0" applyFont="1" applyFill="1" applyBorder="1" applyAlignment="1" applyProtection="1">
      <alignment horizontal="center" vertical="center"/>
      <protection hidden="1"/>
    </xf>
    <xf numFmtId="0" fontId="8" fillId="16" borderId="21" xfId="0" applyFont="1" applyFill="1" applyBorder="1" applyAlignment="1" applyProtection="1">
      <alignment horizontal="center" vertical="center"/>
      <protection hidden="1"/>
    </xf>
    <xf numFmtId="0" fontId="8" fillId="16" borderId="22" xfId="0" applyFont="1" applyFill="1" applyBorder="1" applyAlignment="1" applyProtection="1">
      <alignment horizontal="center" vertical="center"/>
      <protection hidden="1"/>
    </xf>
    <xf numFmtId="0" fontId="8" fillId="16" borderId="46" xfId="0" applyFont="1" applyFill="1" applyBorder="1" applyAlignment="1" applyProtection="1">
      <alignment horizontal="center" vertical="center"/>
      <protection hidden="1"/>
    </xf>
    <xf numFmtId="0" fontId="9" fillId="6" borderId="20" xfId="0" applyFont="1" applyFill="1" applyBorder="1" applyAlignment="1" applyProtection="1">
      <alignment horizontal="center" vertical="center" wrapText="1"/>
      <protection hidden="1"/>
    </xf>
    <xf numFmtId="0" fontId="9" fillId="6" borderId="45" xfId="0" applyFont="1" applyFill="1" applyBorder="1" applyAlignment="1" applyProtection="1">
      <alignment horizontal="center" vertical="center" wrapText="1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46" xfId="0" applyFont="1" applyFill="1" applyBorder="1" applyAlignment="1" applyProtection="1">
      <alignment horizontal="center" vertical="center" wrapText="1"/>
      <protection hidden="1"/>
    </xf>
    <xf numFmtId="0" fontId="9" fillId="11" borderId="20" xfId="0" applyFont="1" applyFill="1" applyBorder="1" applyAlignment="1" applyProtection="1">
      <alignment horizontal="center" vertical="center" wrapText="1"/>
      <protection hidden="1"/>
    </xf>
    <xf numFmtId="0" fontId="9" fillId="11" borderId="45" xfId="0" applyFont="1" applyFill="1" applyBorder="1" applyAlignment="1" applyProtection="1">
      <alignment horizontal="center" vertical="center" wrapText="1"/>
      <protection hidden="1"/>
    </xf>
    <xf numFmtId="0" fontId="9" fillId="11" borderId="21" xfId="0" applyFont="1" applyFill="1" applyBorder="1" applyAlignment="1" applyProtection="1">
      <alignment horizontal="center" vertical="center" wrapText="1"/>
      <protection hidden="1"/>
    </xf>
    <xf numFmtId="0" fontId="9" fillId="11" borderId="46" xfId="0" applyFont="1" applyFill="1" applyBorder="1" applyAlignment="1" applyProtection="1">
      <alignment horizontal="center" vertical="center" wrapText="1"/>
      <protection hidden="1"/>
    </xf>
    <xf numFmtId="0" fontId="8" fillId="12" borderId="1" xfId="0" applyFont="1" applyFill="1" applyBorder="1" applyAlignment="1" applyProtection="1">
      <alignment horizontal="center" vertical="center"/>
      <protection hidden="1"/>
    </xf>
    <xf numFmtId="0" fontId="25" fillId="4" borderId="3" xfId="0" applyFont="1" applyFill="1" applyBorder="1" applyAlignment="1" applyProtection="1">
      <alignment horizontal="center" vertical="center"/>
      <protection hidden="1"/>
    </xf>
    <xf numFmtId="0" fontId="7" fillId="7" borderId="47" xfId="0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166" fontId="7" fillId="7" borderId="47" xfId="0" applyNumberFormat="1" applyFont="1" applyFill="1" applyBorder="1" applyAlignment="1" applyProtection="1">
      <alignment horizontal="center" vertical="center"/>
      <protection hidden="1"/>
    </xf>
    <xf numFmtId="0" fontId="19" fillId="7" borderId="49" xfId="0" applyFont="1" applyFill="1" applyBorder="1" applyAlignment="1" applyProtection="1">
      <alignment horizontal="center"/>
      <protection hidden="1"/>
    </xf>
    <xf numFmtId="0" fontId="19" fillId="7" borderId="0" xfId="0" applyFont="1" applyFill="1" applyBorder="1" applyAlignment="1" applyProtection="1">
      <alignment horizontal="center"/>
      <protection hidden="1"/>
    </xf>
    <xf numFmtId="0" fontId="19" fillId="7" borderId="23" xfId="0" applyFont="1" applyFill="1" applyBorder="1" applyAlignment="1" applyProtection="1">
      <alignment horizontal="center"/>
      <protection hidden="1"/>
    </xf>
    <xf numFmtId="0" fontId="23" fillId="7" borderId="48" xfId="0" applyFont="1" applyFill="1" applyBorder="1" applyAlignment="1" applyProtection="1">
      <alignment horizontal="center" vertical="center"/>
      <protection hidden="1"/>
    </xf>
    <xf numFmtId="0" fontId="23" fillId="7" borderId="0" xfId="0" applyFont="1" applyFill="1" applyBorder="1" applyAlignment="1" applyProtection="1">
      <alignment horizontal="center" vertical="center"/>
      <protection hidden="1"/>
    </xf>
    <xf numFmtId="0" fontId="23" fillId="7" borderId="23" xfId="0" applyFont="1" applyFill="1" applyBorder="1" applyAlignment="1" applyProtection="1">
      <alignment horizontal="center" vertical="center"/>
      <protection hidden="1"/>
    </xf>
    <xf numFmtId="0" fontId="31" fillId="10" borderId="0" xfId="0" applyFont="1" applyFill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27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27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29" fillId="7" borderId="0" xfId="0" applyFont="1" applyFill="1" applyBorder="1" applyAlignment="1" applyProtection="1">
      <alignment horizontal="center" vertical="center"/>
      <protection hidden="1"/>
    </xf>
    <xf numFmtId="0" fontId="29" fillId="7" borderId="23" xfId="0" applyFont="1" applyFill="1" applyBorder="1" applyAlignment="1" applyProtection="1">
      <alignment horizontal="center" vertical="center"/>
      <protection hidden="1"/>
    </xf>
    <xf numFmtId="0" fontId="30" fillId="10" borderId="4" xfId="6" applyFont="1" applyFill="1" applyBorder="1" applyAlignment="1" applyProtection="1">
      <alignment horizontal="center" vertical="center" wrapText="1"/>
      <protection hidden="1"/>
    </xf>
    <xf numFmtId="0" fontId="28" fillId="0" borderId="53" xfId="0" applyFont="1" applyFill="1" applyBorder="1" applyAlignment="1" applyProtection="1">
      <alignment horizontal="center" vertical="center" wrapText="1"/>
      <protection hidden="1"/>
    </xf>
    <xf numFmtId="0" fontId="32" fillId="11" borderId="1" xfId="6" applyFont="1" applyFill="1" applyBorder="1" applyAlignment="1" applyProtection="1">
      <alignment horizontal="center" vertical="center" wrapText="1"/>
      <protection hidden="1"/>
    </xf>
    <xf numFmtId="0" fontId="32" fillId="11" borderId="1" xfId="0" applyFont="1" applyFill="1" applyBorder="1" applyAlignment="1" applyProtection="1">
      <alignment horizontal="center" vertical="center" wrapText="1"/>
      <protection hidden="1"/>
    </xf>
    <xf numFmtId="0" fontId="32" fillId="11" borderId="4" xfId="0" applyFont="1" applyFill="1" applyBorder="1" applyAlignment="1" applyProtection="1">
      <alignment horizontal="center" vertical="center" wrapText="1"/>
      <protection hidden="1"/>
    </xf>
    <xf numFmtId="0" fontId="33" fillId="10" borderId="21" xfId="0" applyFont="1" applyFill="1" applyBorder="1" applyAlignment="1" applyProtection="1">
      <alignment horizontal="center" vertical="center"/>
      <protection hidden="1"/>
    </xf>
    <xf numFmtId="0" fontId="33" fillId="10" borderId="22" xfId="0" applyFont="1" applyFill="1" applyBorder="1" applyAlignment="1" applyProtection="1">
      <alignment horizontal="center" vertical="center"/>
      <protection hidden="1"/>
    </xf>
    <xf numFmtId="0" fontId="33" fillId="10" borderId="46" xfId="0" applyFont="1" applyFill="1" applyBorder="1" applyAlignment="1" applyProtection="1">
      <alignment horizontal="center" vertical="center"/>
      <protection hidden="1"/>
    </xf>
    <xf numFmtId="0" fontId="33" fillId="7" borderId="0" xfId="0" applyFont="1" applyFill="1" applyBorder="1" applyAlignment="1" applyProtection="1">
      <alignment horizontal="center" vertical="center" wrapText="1"/>
      <protection hidden="1"/>
    </xf>
    <xf numFmtId="0" fontId="33" fillId="7" borderId="20" xfId="0" applyFont="1" applyFill="1" applyBorder="1" applyAlignment="1" applyProtection="1">
      <alignment horizontal="center" vertical="center" wrapText="1"/>
      <protection hidden="1"/>
    </xf>
    <xf numFmtId="0" fontId="33" fillId="7" borderId="47" xfId="0" applyFont="1" applyFill="1" applyBorder="1" applyAlignment="1" applyProtection="1">
      <alignment horizontal="center" vertical="center" wrapText="1"/>
      <protection hidden="1"/>
    </xf>
    <xf numFmtId="0" fontId="33" fillId="7" borderId="45" xfId="0" applyFont="1" applyFill="1" applyBorder="1" applyAlignment="1" applyProtection="1">
      <alignment horizontal="center" vertical="center" wrapText="1"/>
      <protection hidden="1"/>
    </xf>
    <xf numFmtId="0" fontId="33" fillId="7" borderId="54" xfId="0" applyFont="1" applyFill="1" applyBorder="1" applyAlignment="1" applyProtection="1">
      <alignment horizontal="center" vertical="center" wrapText="1"/>
      <protection hidden="1"/>
    </xf>
    <xf numFmtId="0" fontId="33" fillId="7" borderId="53" xfId="0" applyFont="1" applyFill="1" applyBorder="1" applyAlignment="1" applyProtection="1">
      <alignment horizontal="center" vertical="center" wrapText="1"/>
      <protection hidden="1"/>
    </xf>
    <xf numFmtId="0" fontId="33" fillId="7" borderId="21" xfId="0" applyFont="1" applyFill="1" applyBorder="1" applyAlignment="1" applyProtection="1">
      <alignment horizontal="center" vertical="center" wrapText="1"/>
      <protection hidden="1"/>
    </xf>
    <xf numFmtId="0" fontId="33" fillId="7" borderId="22" xfId="0" applyFont="1" applyFill="1" applyBorder="1" applyAlignment="1" applyProtection="1">
      <alignment horizontal="center" vertical="center" wrapText="1"/>
      <protection hidden="1"/>
    </xf>
    <xf numFmtId="0" fontId="33" fillId="7" borderId="46" xfId="0" applyFont="1" applyFill="1" applyBorder="1" applyAlignment="1" applyProtection="1">
      <alignment horizontal="center" vertical="center" wrapText="1"/>
      <protection hidden="1"/>
    </xf>
  </cellXfs>
  <cellStyles count="7">
    <cellStyle name="hora-azul" xfId="1"/>
    <cellStyle name="hora-vermelho" xfId="2"/>
    <cellStyle name="Hyperlink" xfId="6" builtinId="8"/>
    <cellStyle name="Moeda" xfId="4" builtinId="4"/>
    <cellStyle name="Normal" xfId="0" builtinId="0"/>
    <cellStyle name="Porcentagem" xfId="5" builtinId="5"/>
    <cellStyle name="Separador de milhares" xfId="3" builtinId="3"/>
  </cellStyles>
  <dxfs count="21"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7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7030A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7030A0"/>
      </font>
    </dxf>
    <dxf>
      <font>
        <color rgb="FF00B05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  <color rgb="FF006600"/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3.5623218426850858E-2"/>
          <c:y val="2.7228745401192214E-2"/>
          <c:w val="0.95550761429627251"/>
          <c:h val="0.89144271456766155"/>
        </c:manualLayout>
      </c:layout>
      <c:lineChart>
        <c:grouping val="standard"/>
        <c:ser>
          <c:idx val="0"/>
          <c:order val="0"/>
          <c:tx>
            <c:strRef>
              <c:f>FREQUÊNCIA!$G$20</c:f>
              <c:strCache>
                <c:ptCount val="1"/>
                <c:pt idx="0">
                  <c:v>EXPEDIENTE 1 - ENTRADA</c:v>
                </c:pt>
              </c:strCache>
            </c:strRef>
          </c:tx>
          <c:spPr>
            <a:ln>
              <a:noFill/>
            </a:ln>
          </c:spPr>
          <c:dLbls>
            <c:spPr>
              <a:solidFill>
                <a:schemeClr val="tx2">
                  <a:lumMod val="40000"/>
                  <a:lumOff val="60000"/>
                </a:schemeClr>
              </a:solidFill>
              <a:ln w="381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pt-BR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FREQUÊNCIA!$B$21:$B$60</c:f>
              <c:numCache>
                <c:formatCode>dd</c:formatCode>
                <c:ptCount val="40"/>
                <c:pt idx="0">
                  <c:v>40918</c:v>
                </c:pt>
                <c:pt idx="1">
                  <c:v>40919</c:v>
                </c:pt>
                <c:pt idx="2">
                  <c:v>40920</c:v>
                </c:pt>
                <c:pt idx="3">
                  <c:v>40921</c:v>
                </c:pt>
                <c:pt idx="4">
                  <c:v>40922</c:v>
                </c:pt>
                <c:pt idx="5">
                  <c:v>40923</c:v>
                </c:pt>
                <c:pt idx="6">
                  <c:v>40924</c:v>
                </c:pt>
                <c:pt idx="7">
                  <c:v>40925</c:v>
                </c:pt>
                <c:pt idx="8">
                  <c:v>40926</c:v>
                </c:pt>
                <c:pt idx="9">
                  <c:v>40927</c:v>
                </c:pt>
                <c:pt idx="10">
                  <c:v>40928</c:v>
                </c:pt>
                <c:pt idx="11">
                  <c:v>40929</c:v>
                </c:pt>
                <c:pt idx="12">
                  <c:v>40930</c:v>
                </c:pt>
                <c:pt idx="13">
                  <c:v>40931</c:v>
                </c:pt>
                <c:pt idx="14">
                  <c:v>40932</c:v>
                </c:pt>
                <c:pt idx="15">
                  <c:v>40933</c:v>
                </c:pt>
                <c:pt idx="16">
                  <c:v>40934</c:v>
                </c:pt>
                <c:pt idx="17">
                  <c:v>40935</c:v>
                </c:pt>
                <c:pt idx="18">
                  <c:v>40936</c:v>
                </c:pt>
                <c:pt idx="19">
                  <c:v>40937</c:v>
                </c:pt>
                <c:pt idx="20">
                  <c:v>40938</c:v>
                </c:pt>
                <c:pt idx="21">
                  <c:v>40939</c:v>
                </c:pt>
                <c:pt idx="22">
                  <c:v>40940</c:v>
                </c:pt>
                <c:pt idx="23">
                  <c:v>40941</c:v>
                </c:pt>
                <c:pt idx="24">
                  <c:v>40942</c:v>
                </c:pt>
                <c:pt idx="25">
                  <c:v>40943</c:v>
                </c:pt>
                <c:pt idx="26">
                  <c:v>40944</c:v>
                </c:pt>
                <c:pt idx="27">
                  <c:v>40945</c:v>
                </c:pt>
                <c:pt idx="28">
                  <c:v>40946</c:v>
                </c:pt>
                <c:pt idx="29">
                  <c:v>40947</c:v>
                </c:pt>
                <c:pt idx="30">
                  <c:v>40948</c:v>
                </c:pt>
                <c:pt idx="31">
                  <c:v>40949</c:v>
                </c:pt>
                <c:pt idx="32">
                  <c:v>40950</c:v>
                </c:pt>
                <c:pt idx="33">
                  <c:v>40951</c:v>
                </c:pt>
                <c:pt idx="34">
                  <c:v>40952</c:v>
                </c:pt>
                <c:pt idx="35">
                  <c:v>40953</c:v>
                </c:pt>
                <c:pt idx="36">
                  <c:v>40954</c:v>
                </c:pt>
                <c:pt idx="37">
                  <c:v>40955</c:v>
                </c:pt>
                <c:pt idx="38">
                  <c:v>40956</c:v>
                </c:pt>
                <c:pt idx="39">
                  <c:v>40957</c:v>
                </c:pt>
              </c:numCache>
            </c:numRef>
          </c:cat>
          <c:val>
            <c:numRef>
              <c:f>FREQUÊNCIA!$G$21:$G$60</c:f>
              <c:numCache>
                <c:formatCode>[hh]:mm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"/>
          <c:order val="1"/>
          <c:tx>
            <c:strRef>
              <c:f>FREQUÊNCIA!$H$20</c:f>
              <c:strCache>
                <c:ptCount val="1"/>
                <c:pt idx="0">
                  <c:v>EXPEDIENTE 1 - SAÍDA</c:v>
                </c:pt>
              </c:strCache>
            </c:strRef>
          </c:tx>
          <c:spPr>
            <a:ln>
              <a:noFill/>
            </a:ln>
          </c:spPr>
          <c:dLbls>
            <c:spPr>
              <a:solidFill>
                <a:schemeClr val="tx2">
                  <a:lumMod val="40000"/>
                  <a:lumOff val="60000"/>
                </a:schemeClr>
              </a:solidFill>
              <a:ln w="381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pt-BR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FREQUÊNCIA!$B$21:$B$60</c:f>
              <c:numCache>
                <c:formatCode>dd</c:formatCode>
                <c:ptCount val="40"/>
                <c:pt idx="0">
                  <c:v>40918</c:v>
                </c:pt>
                <c:pt idx="1">
                  <c:v>40919</c:v>
                </c:pt>
                <c:pt idx="2">
                  <c:v>40920</c:v>
                </c:pt>
                <c:pt idx="3">
                  <c:v>40921</c:v>
                </c:pt>
                <c:pt idx="4">
                  <c:v>40922</c:v>
                </c:pt>
                <c:pt idx="5">
                  <c:v>40923</c:v>
                </c:pt>
                <c:pt idx="6">
                  <c:v>40924</c:v>
                </c:pt>
                <c:pt idx="7">
                  <c:v>40925</c:v>
                </c:pt>
                <c:pt idx="8">
                  <c:v>40926</c:v>
                </c:pt>
                <c:pt idx="9">
                  <c:v>40927</c:v>
                </c:pt>
                <c:pt idx="10">
                  <c:v>40928</c:v>
                </c:pt>
                <c:pt idx="11">
                  <c:v>40929</c:v>
                </c:pt>
                <c:pt idx="12">
                  <c:v>40930</c:v>
                </c:pt>
                <c:pt idx="13">
                  <c:v>40931</c:v>
                </c:pt>
                <c:pt idx="14">
                  <c:v>40932</c:v>
                </c:pt>
                <c:pt idx="15">
                  <c:v>40933</c:v>
                </c:pt>
                <c:pt idx="16">
                  <c:v>40934</c:v>
                </c:pt>
                <c:pt idx="17">
                  <c:v>40935</c:v>
                </c:pt>
                <c:pt idx="18">
                  <c:v>40936</c:v>
                </c:pt>
                <c:pt idx="19">
                  <c:v>40937</c:v>
                </c:pt>
                <c:pt idx="20">
                  <c:v>40938</c:v>
                </c:pt>
                <c:pt idx="21">
                  <c:v>40939</c:v>
                </c:pt>
                <c:pt idx="22">
                  <c:v>40940</c:v>
                </c:pt>
                <c:pt idx="23">
                  <c:v>40941</c:v>
                </c:pt>
                <c:pt idx="24">
                  <c:v>40942</c:v>
                </c:pt>
                <c:pt idx="25">
                  <c:v>40943</c:v>
                </c:pt>
                <c:pt idx="26">
                  <c:v>40944</c:v>
                </c:pt>
                <c:pt idx="27">
                  <c:v>40945</c:v>
                </c:pt>
                <c:pt idx="28">
                  <c:v>40946</c:v>
                </c:pt>
                <c:pt idx="29">
                  <c:v>40947</c:v>
                </c:pt>
                <c:pt idx="30">
                  <c:v>40948</c:v>
                </c:pt>
                <c:pt idx="31">
                  <c:v>40949</c:v>
                </c:pt>
                <c:pt idx="32">
                  <c:v>40950</c:v>
                </c:pt>
                <c:pt idx="33">
                  <c:v>40951</c:v>
                </c:pt>
                <c:pt idx="34">
                  <c:v>40952</c:v>
                </c:pt>
                <c:pt idx="35">
                  <c:v>40953</c:v>
                </c:pt>
                <c:pt idx="36">
                  <c:v>40954</c:v>
                </c:pt>
                <c:pt idx="37">
                  <c:v>40955</c:v>
                </c:pt>
                <c:pt idx="38">
                  <c:v>40956</c:v>
                </c:pt>
                <c:pt idx="39">
                  <c:v>40957</c:v>
                </c:pt>
              </c:numCache>
            </c:numRef>
          </c:cat>
          <c:val>
            <c:numRef>
              <c:f>FREQUÊNCIA!$H$21:$H$60</c:f>
              <c:numCache>
                <c:formatCode>[hh]:mm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2"/>
          <c:order val="2"/>
          <c:tx>
            <c:strRef>
              <c:f>FREQUÊNCIA!$P$20</c:f>
              <c:strCache>
                <c:ptCount val="1"/>
                <c:pt idx="0">
                  <c:v>EXPEDIENTE 2 - ENTRADA</c:v>
                </c:pt>
              </c:strCache>
            </c:strRef>
          </c:tx>
          <c:spPr>
            <a:ln>
              <a:noFill/>
            </a:ln>
          </c:spPr>
          <c:dLbls>
            <c:spPr>
              <a:solidFill>
                <a:schemeClr val="accent3">
                  <a:lumMod val="60000"/>
                  <a:lumOff val="40000"/>
                </a:schemeClr>
              </a:solidFill>
              <a:ln w="38100">
                <a:noFill/>
              </a:ln>
            </c:spPr>
            <c:dLblPos val="ctr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FREQUÊNCIA!$P$21:$P$60</c:f>
              <c:numCache>
                <c:formatCode>[hh]:mm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3"/>
          <c:order val="3"/>
          <c:tx>
            <c:strRef>
              <c:f>FREQUÊNCIA!$Q$20</c:f>
              <c:strCache>
                <c:ptCount val="1"/>
                <c:pt idx="0">
                  <c:v>EXPEDIENTE 2 - SAÍDA</c:v>
                </c:pt>
              </c:strCache>
            </c:strRef>
          </c:tx>
          <c:spPr>
            <a:ln>
              <a:noFill/>
            </a:ln>
          </c:spPr>
          <c:dLbls>
            <c:spPr>
              <a:solidFill>
                <a:schemeClr val="accent3">
                  <a:lumMod val="60000"/>
                  <a:lumOff val="40000"/>
                </a:schemeClr>
              </a:solidFill>
              <a:ln w="38100">
                <a:noFill/>
              </a:ln>
            </c:spPr>
            <c:dLblPos val="ctr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FREQUÊNCIA!$Q$21:$Q$60</c:f>
              <c:numCache>
                <c:formatCode>[hh]:mm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4"/>
          <c:order val="4"/>
          <c:tx>
            <c:strRef>
              <c:f>FREQUÊNCIA!$AO$20</c:f>
              <c:strCache>
                <c:ptCount val="1"/>
                <c:pt idx="0">
                  <c:v>E1 ENT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70C0"/>
              </a:solidFill>
              <a:ln>
                <a:noFill/>
              </a:ln>
            </c:spPr>
          </c:marker>
          <c:val>
            <c:numRef>
              <c:f>FREQUÊNCIA!$AO$21:$AO$60</c:f>
              <c:numCache>
                <c:formatCode>[hh]:mm</c:formatCode>
                <c:ptCount val="40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0.33333333333333331</c:v>
                </c:pt>
                <c:pt idx="5">
                  <c:v>0</c:v>
                </c:pt>
                <c:pt idx="6">
                  <c:v>0.33333333333333331</c:v>
                </c:pt>
                <c:pt idx="7">
                  <c:v>0.33333333333333331</c:v>
                </c:pt>
                <c:pt idx="8">
                  <c:v>0.33333333333333331</c:v>
                </c:pt>
                <c:pt idx="9">
                  <c:v>0.33333333333333331</c:v>
                </c:pt>
                <c:pt idx="10">
                  <c:v>0.33333333333333331</c:v>
                </c:pt>
                <c:pt idx="11">
                  <c:v>0.33333333333333331</c:v>
                </c:pt>
                <c:pt idx="12">
                  <c:v>0</c:v>
                </c:pt>
                <c:pt idx="13">
                  <c:v>0.33333333333333331</c:v>
                </c:pt>
                <c:pt idx="14">
                  <c:v>0.33333333333333331</c:v>
                </c:pt>
                <c:pt idx="15">
                  <c:v>0.33333333333333331</c:v>
                </c:pt>
                <c:pt idx="16">
                  <c:v>0.33333333333333331</c:v>
                </c:pt>
                <c:pt idx="17">
                  <c:v>0.33333333333333331</c:v>
                </c:pt>
                <c:pt idx="18">
                  <c:v>0.33333333333333331</c:v>
                </c:pt>
                <c:pt idx="19">
                  <c:v>0</c:v>
                </c:pt>
                <c:pt idx="20">
                  <c:v>0.33333333333333331</c:v>
                </c:pt>
                <c:pt idx="21">
                  <c:v>0.33333333333333331</c:v>
                </c:pt>
                <c:pt idx="22">
                  <c:v>0.33333333333333331</c:v>
                </c:pt>
                <c:pt idx="23">
                  <c:v>0.33333333333333331</c:v>
                </c:pt>
                <c:pt idx="24">
                  <c:v>0.33333333333333331</c:v>
                </c:pt>
                <c:pt idx="25">
                  <c:v>0.33333333333333331</c:v>
                </c:pt>
                <c:pt idx="26">
                  <c:v>0</c:v>
                </c:pt>
                <c:pt idx="27">
                  <c:v>0.33333333333333331</c:v>
                </c:pt>
                <c:pt idx="28">
                  <c:v>0.33333333333333331</c:v>
                </c:pt>
                <c:pt idx="29">
                  <c:v>0.33333333333333331</c:v>
                </c:pt>
                <c:pt idx="30">
                  <c:v>0.33333333333333331</c:v>
                </c:pt>
                <c:pt idx="31">
                  <c:v>0.33333333333333331</c:v>
                </c:pt>
                <c:pt idx="32">
                  <c:v>0.33333333333333331</c:v>
                </c:pt>
                <c:pt idx="33">
                  <c:v>0</c:v>
                </c:pt>
                <c:pt idx="34">
                  <c:v>0.33333333333333331</c:v>
                </c:pt>
                <c:pt idx="35">
                  <c:v>0.33333333333333331</c:v>
                </c:pt>
                <c:pt idx="36">
                  <c:v>0.33333333333333331</c:v>
                </c:pt>
                <c:pt idx="37">
                  <c:v>0.33333333333333331</c:v>
                </c:pt>
                <c:pt idx="38">
                  <c:v>0.33333333333333331</c:v>
                </c:pt>
                <c:pt idx="39">
                  <c:v>0.33333333333333331</c:v>
                </c:pt>
              </c:numCache>
            </c:numRef>
          </c:val>
        </c:ser>
        <c:ser>
          <c:idx val="5"/>
          <c:order val="5"/>
          <c:tx>
            <c:strRef>
              <c:f>FREQUÊNCIA!$AP$20</c:f>
              <c:strCache>
                <c:ptCount val="1"/>
                <c:pt idx="0">
                  <c:v>E1 SAIDA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70C0"/>
              </a:solidFill>
              <a:ln>
                <a:noFill/>
              </a:ln>
            </c:spPr>
          </c:marker>
          <c:val>
            <c:numRef>
              <c:f>FREQUÊNCIA!$AP$21:$AP$60</c:f>
              <c:numCache>
                <c:formatCode>[hh]:mm</c:formatCode>
                <c:ptCount val="40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</c:numCache>
            </c:numRef>
          </c:val>
        </c:ser>
        <c:ser>
          <c:idx val="6"/>
          <c:order val="6"/>
          <c:tx>
            <c:strRef>
              <c:f>FREQUÊNCIA!$AQ$20</c:f>
              <c:strCache>
                <c:ptCount val="1"/>
                <c:pt idx="0">
                  <c:v>E2 ENT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B050"/>
              </a:solidFill>
              <a:ln>
                <a:noFill/>
              </a:ln>
            </c:spPr>
          </c:marker>
          <c:val>
            <c:numRef>
              <c:f>FREQUÊNCIA!$AQ$21:$AQ$60</c:f>
              <c:numCache>
                <c:formatCode>[hh]:mm</c:formatCode>
                <c:ptCount val="40"/>
                <c:pt idx="0">
                  <c:v>0.58333333333333337</c:v>
                </c:pt>
                <c:pt idx="1">
                  <c:v>0.58333333333333337</c:v>
                </c:pt>
                <c:pt idx="2">
                  <c:v>0.58333333333333337</c:v>
                </c:pt>
                <c:pt idx="3">
                  <c:v>0.58333333333333337</c:v>
                </c:pt>
                <c:pt idx="4">
                  <c:v>0</c:v>
                </c:pt>
                <c:pt idx="5">
                  <c:v>0</c:v>
                </c:pt>
                <c:pt idx="6">
                  <c:v>0.58333333333333337</c:v>
                </c:pt>
                <c:pt idx="7">
                  <c:v>0.58333333333333337</c:v>
                </c:pt>
                <c:pt idx="8">
                  <c:v>0.58333333333333337</c:v>
                </c:pt>
                <c:pt idx="9">
                  <c:v>0.58333333333333337</c:v>
                </c:pt>
                <c:pt idx="10">
                  <c:v>0.58333333333333337</c:v>
                </c:pt>
                <c:pt idx="11">
                  <c:v>0</c:v>
                </c:pt>
                <c:pt idx="12">
                  <c:v>0</c:v>
                </c:pt>
                <c:pt idx="13">
                  <c:v>0.58333333333333337</c:v>
                </c:pt>
                <c:pt idx="14">
                  <c:v>0.58333333333333337</c:v>
                </c:pt>
                <c:pt idx="15">
                  <c:v>0.58333333333333337</c:v>
                </c:pt>
                <c:pt idx="16">
                  <c:v>0.58333333333333337</c:v>
                </c:pt>
                <c:pt idx="17">
                  <c:v>0.58333333333333337</c:v>
                </c:pt>
                <c:pt idx="18">
                  <c:v>0</c:v>
                </c:pt>
                <c:pt idx="19">
                  <c:v>0</c:v>
                </c:pt>
                <c:pt idx="20">
                  <c:v>0.58333333333333337</c:v>
                </c:pt>
                <c:pt idx="21">
                  <c:v>0.58333333333333337</c:v>
                </c:pt>
                <c:pt idx="22">
                  <c:v>0.58333333333333337</c:v>
                </c:pt>
                <c:pt idx="23">
                  <c:v>0.58333333333333337</c:v>
                </c:pt>
                <c:pt idx="24">
                  <c:v>0.58333333333333337</c:v>
                </c:pt>
                <c:pt idx="25">
                  <c:v>0</c:v>
                </c:pt>
                <c:pt idx="26">
                  <c:v>0</c:v>
                </c:pt>
                <c:pt idx="27">
                  <c:v>0.58333333333333337</c:v>
                </c:pt>
                <c:pt idx="28">
                  <c:v>0.58333333333333337</c:v>
                </c:pt>
                <c:pt idx="29">
                  <c:v>0.58333333333333337</c:v>
                </c:pt>
                <c:pt idx="30">
                  <c:v>0.58333333333333337</c:v>
                </c:pt>
                <c:pt idx="31">
                  <c:v>0.58333333333333337</c:v>
                </c:pt>
                <c:pt idx="32">
                  <c:v>0</c:v>
                </c:pt>
                <c:pt idx="33">
                  <c:v>0</c:v>
                </c:pt>
                <c:pt idx="34">
                  <c:v>0.58333333333333337</c:v>
                </c:pt>
                <c:pt idx="35">
                  <c:v>0.58333333333333337</c:v>
                </c:pt>
                <c:pt idx="36">
                  <c:v>0.58333333333333337</c:v>
                </c:pt>
                <c:pt idx="37">
                  <c:v>0.58333333333333337</c:v>
                </c:pt>
                <c:pt idx="38">
                  <c:v>0.58333333333333337</c:v>
                </c:pt>
                <c:pt idx="39">
                  <c:v>0</c:v>
                </c:pt>
              </c:numCache>
            </c:numRef>
          </c:val>
        </c:ser>
        <c:ser>
          <c:idx val="7"/>
          <c:order val="7"/>
          <c:tx>
            <c:strRef>
              <c:f>FREQUÊNCIA!$AR$20</c:f>
              <c:strCache>
                <c:ptCount val="1"/>
                <c:pt idx="0">
                  <c:v>E2 SAIDA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B050"/>
              </a:solidFill>
              <a:ln>
                <a:noFill/>
              </a:ln>
            </c:spPr>
          </c:marker>
          <c:val>
            <c:numRef>
              <c:f>FREQUÊNCIA!$AR$21:$AR$60</c:f>
              <c:numCache>
                <c:formatCode>[hh]:mm</c:formatCode>
                <c:ptCount val="40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</c:v>
                </c:pt>
                <c:pt idx="5">
                  <c:v>0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</c:v>
                </c:pt>
                <c:pt idx="12">
                  <c:v>0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0.75</c:v>
                </c:pt>
                <c:pt idx="17">
                  <c:v>0.75</c:v>
                </c:pt>
                <c:pt idx="18">
                  <c:v>0</c:v>
                </c:pt>
                <c:pt idx="19">
                  <c:v>0</c:v>
                </c:pt>
                <c:pt idx="20">
                  <c:v>0.75</c:v>
                </c:pt>
                <c:pt idx="21">
                  <c:v>0.75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  <c:pt idx="25">
                  <c:v>0</c:v>
                </c:pt>
                <c:pt idx="26">
                  <c:v>0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</c:v>
                </c:pt>
                <c:pt idx="33">
                  <c:v>0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0.75</c:v>
                </c:pt>
                <c:pt idx="39">
                  <c:v>0</c:v>
                </c:pt>
              </c:numCache>
            </c:numRef>
          </c:val>
        </c:ser>
        <c:dLbls/>
        <c:marker val="1"/>
        <c:axId val="76065408"/>
        <c:axId val="57151872"/>
      </c:lineChart>
      <c:dateAx>
        <c:axId val="76065408"/>
        <c:scaling>
          <c:orientation val="minMax"/>
        </c:scaling>
        <c:axPos val="b"/>
        <c:majorGridlines/>
        <c:numFmt formatCode="dd" sourceLinked="1"/>
        <c:tickLblPos val="nextTo"/>
        <c:txPr>
          <a:bodyPr/>
          <a:lstStyle/>
          <a:p>
            <a:pPr>
              <a:defRPr sz="1400"/>
            </a:pPr>
            <a:endParaRPr lang="pt-BR"/>
          </a:p>
        </c:txPr>
        <c:crossAx val="57151872"/>
        <c:crosses val="max"/>
        <c:auto val="1"/>
        <c:lblOffset val="100"/>
        <c:baseTimeUnit val="days"/>
      </c:dateAx>
      <c:valAx>
        <c:axId val="57151872"/>
        <c:scaling>
          <c:orientation val="maxMin"/>
          <c:max val="0.91666666666666696"/>
          <c:min val="0.25"/>
        </c:scaling>
        <c:axPos val="l"/>
        <c:numFmt formatCode="[hh]:mm" sourceLinked="1"/>
        <c:tickLblPos val="nextTo"/>
        <c:txPr>
          <a:bodyPr/>
          <a:lstStyle/>
          <a:p>
            <a:pPr>
              <a:defRPr sz="1200"/>
            </a:pPr>
            <a:endParaRPr lang="pt-BR"/>
          </a:p>
        </c:txPr>
        <c:crossAx val="76065408"/>
        <c:crosses val="autoZero"/>
        <c:crossBetween val="between"/>
        <c:majorUnit val="4.1666666666666997E-2"/>
        <c:minorUnit val="1.0416666666666703E-2"/>
      </c:valAx>
    </c:plotArea>
    <c:dispBlanksAs val="gap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80440</xdr:colOff>
      <xdr:row>12</xdr:row>
      <xdr:rowOff>131808</xdr:rowOff>
    </xdr:from>
    <xdr:to>
      <xdr:col>30</xdr:col>
      <xdr:colOff>224440</xdr:colOff>
      <xdr:row>13</xdr:row>
      <xdr:rowOff>43008</xdr:rowOff>
    </xdr:to>
    <xdr:sp macro="" textlink="">
      <xdr:nvSpPr>
        <xdr:cNvPr id="3" name="Lua 2"/>
        <xdr:cNvSpPr/>
      </xdr:nvSpPr>
      <xdr:spPr bwMode="auto">
        <a:xfrm rot="-600000">
          <a:off x="11891440" y="4018008"/>
          <a:ext cx="144000" cy="216000"/>
        </a:xfrm>
        <a:prstGeom prst="moon">
          <a:avLst/>
        </a:prstGeom>
        <a:solidFill>
          <a:srgbClr val="FFFFFF"/>
        </a:solidFill>
        <a:ln w="9525" cap="flat" cmpd="sng" algn="ctr">
          <a:solidFill>
            <a:schemeClr val="accent4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>
    <xdr:from>
      <xdr:col>30</xdr:col>
      <xdr:colOff>215900</xdr:colOff>
      <xdr:row>12</xdr:row>
      <xdr:rowOff>88900</xdr:rowOff>
    </xdr:from>
    <xdr:to>
      <xdr:col>30</xdr:col>
      <xdr:colOff>355600</xdr:colOff>
      <xdr:row>12</xdr:row>
      <xdr:rowOff>228600</xdr:rowOff>
    </xdr:to>
    <xdr:sp macro="" textlink="">
      <xdr:nvSpPr>
        <xdr:cNvPr id="4" name="Estrela de 4 pontas 3"/>
        <xdr:cNvSpPr/>
      </xdr:nvSpPr>
      <xdr:spPr bwMode="auto">
        <a:xfrm>
          <a:off x="12026900" y="3975100"/>
          <a:ext cx="139700" cy="139700"/>
        </a:xfrm>
        <a:prstGeom prst="star4">
          <a:avLst/>
        </a:prstGeom>
        <a:solidFill>
          <a:srgbClr val="FFFFFF"/>
        </a:solidFill>
        <a:ln w="9525" cap="flat" cmpd="sng" algn="ctr">
          <a:solidFill>
            <a:schemeClr val="accent4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63500</xdr:colOff>
      <xdr:row>12</xdr:row>
      <xdr:rowOff>76200</xdr:rowOff>
    </xdr:from>
    <xdr:to>
      <xdr:col>4</xdr:col>
      <xdr:colOff>355600</xdr:colOff>
      <xdr:row>13</xdr:row>
      <xdr:rowOff>63500</xdr:rowOff>
    </xdr:to>
    <xdr:sp macro="" textlink="">
      <xdr:nvSpPr>
        <xdr:cNvPr id="5" name="Sol 4"/>
        <xdr:cNvSpPr/>
      </xdr:nvSpPr>
      <xdr:spPr bwMode="auto">
        <a:xfrm>
          <a:off x="1790700" y="3962400"/>
          <a:ext cx="292100" cy="292100"/>
        </a:xfrm>
        <a:prstGeom prst="sun">
          <a:avLst/>
        </a:prstGeom>
        <a:solidFill>
          <a:srgbClr val="FFFFFF"/>
        </a:solidFill>
        <a:ln w="9525" cap="flat" cmpd="sng" algn="ctr">
          <a:solidFill>
            <a:schemeClr val="accent6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190500</xdr:colOff>
      <xdr:row>12</xdr:row>
      <xdr:rowOff>241300</xdr:rowOff>
    </xdr:from>
    <xdr:to>
      <xdr:col>4</xdr:col>
      <xdr:colOff>444500</xdr:colOff>
      <xdr:row>13</xdr:row>
      <xdr:rowOff>88900</xdr:rowOff>
    </xdr:to>
    <xdr:sp macro="" textlink="">
      <xdr:nvSpPr>
        <xdr:cNvPr id="6" name="Nuvem 5"/>
        <xdr:cNvSpPr/>
      </xdr:nvSpPr>
      <xdr:spPr bwMode="auto">
        <a:xfrm>
          <a:off x="1917700" y="4127500"/>
          <a:ext cx="254000" cy="152400"/>
        </a:xfrm>
        <a:prstGeom prst="cloud">
          <a:avLst/>
        </a:prstGeom>
        <a:solidFill>
          <a:srgbClr val="FFFFFF"/>
        </a:solidFill>
        <a:ln w="9525" cap="flat" cmpd="sng" algn="ctr">
          <a:solidFill>
            <a:schemeClr val="accent5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76200</xdr:colOff>
      <xdr:row>12</xdr:row>
      <xdr:rowOff>76200</xdr:rowOff>
    </xdr:from>
    <xdr:to>
      <xdr:col>13</xdr:col>
      <xdr:colOff>368300</xdr:colOff>
      <xdr:row>13</xdr:row>
      <xdr:rowOff>63500</xdr:rowOff>
    </xdr:to>
    <xdr:sp macro="" textlink="">
      <xdr:nvSpPr>
        <xdr:cNvPr id="7" name="Sol 6"/>
        <xdr:cNvSpPr/>
      </xdr:nvSpPr>
      <xdr:spPr bwMode="auto">
        <a:xfrm>
          <a:off x="4051300" y="3962400"/>
          <a:ext cx="292100" cy="292100"/>
        </a:xfrm>
        <a:prstGeom prst="sun">
          <a:avLst/>
        </a:prstGeom>
        <a:solidFill>
          <a:srgbClr val="FFFFFF"/>
        </a:solidFill>
        <a:ln w="9525" cap="flat" cmpd="sng" algn="ctr">
          <a:solidFill>
            <a:schemeClr val="accent6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203200</xdr:colOff>
      <xdr:row>12</xdr:row>
      <xdr:rowOff>241300</xdr:rowOff>
    </xdr:from>
    <xdr:to>
      <xdr:col>13</xdr:col>
      <xdr:colOff>457200</xdr:colOff>
      <xdr:row>13</xdr:row>
      <xdr:rowOff>88900</xdr:rowOff>
    </xdr:to>
    <xdr:sp macro="" textlink="">
      <xdr:nvSpPr>
        <xdr:cNvPr id="8" name="Nuvem 7"/>
        <xdr:cNvSpPr/>
      </xdr:nvSpPr>
      <xdr:spPr bwMode="auto">
        <a:xfrm>
          <a:off x="4178300" y="4127500"/>
          <a:ext cx="254000" cy="152400"/>
        </a:xfrm>
        <a:prstGeom prst="cloud">
          <a:avLst/>
        </a:prstGeom>
        <a:solidFill>
          <a:srgbClr val="FFFFFF"/>
        </a:solidFill>
        <a:ln w="9525" cap="flat" cmpd="sng" algn="ctr">
          <a:solidFill>
            <a:schemeClr val="accent3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178593</xdr:colOff>
      <xdr:row>7</xdr:row>
      <xdr:rowOff>0</xdr:rowOff>
    </xdr:from>
    <xdr:to>
      <xdr:col>17</xdr:col>
      <xdr:colOff>0</xdr:colOff>
      <xdr:row>36</xdr:row>
      <xdr:rowOff>161923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 tint="0.499984740745262"/>
  </sheetPr>
  <dimension ref="A1:O50"/>
  <sheetViews>
    <sheetView showRowColHeaders="0" tabSelected="1" zoomScale="80" zoomScaleNormal="80" workbookViewId="0">
      <selection activeCell="B1" sqref="B1:E1"/>
    </sheetView>
  </sheetViews>
  <sheetFormatPr defaultColWidth="0" defaultRowHeight="12.75" zeroHeight="1"/>
  <cols>
    <col min="1" max="1" width="2.7109375" style="91" customWidth="1"/>
    <col min="2" max="13" width="12.7109375" style="91" customWidth="1"/>
    <col min="14" max="14" width="2.7109375" style="91" customWidth="1"/>
    <col min="15" max="15" width="0" style="91" hidden="1" customWidth="1"/>
    <col min="16" max="16384" width="9.140625" style="91" hidden="1"/>
  </cols>
  <sheetData>
    <row r="1" spans="1:14" ht="39.950000000000003" customHeight="1">
      <c r="A1" s="90"/>
      <c r="B1" s="250" t="s">
        <v>47</v>
      </c>
      <c r="C1" s="251"/>
      <c r="D1" s="251"/>
      <c r="E1" s="252"/>
      <c r="F1" s="90"/>
      <c r="G1" s="246"/>
      <c r="H1" s="249" t="s">
        <v>47</v>
      </c>
      <c r="I1" s="248"/>
      <c r="J1" s="165" t="str">
        <f>HYPERLINK("#FREQUÊNCIA!A1","RELATÓRIO DE FREQUÊNCIA")</f>
        <v>RELATÓRIO DE FREQUÊNCIA</v>
      </c>
      <c r="K1" s="166"/>
      <c r="L1" s="165" t="str">
        <f>HYPERLINK("#GRÁFICO!A1","GRÁFICO DEFREQUÊNCIA REGULAR")</f>
        <v>GRÁFICO DEFREQUÊNCIA REGULAR</v>
      </c>
      <c r="M1" s="166"/>
      <c r="N1" s="90"/>
    </row>
    <row r="2" spans="1:14" ht="39.950000000000003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s="7" customFormat="1" ht="21.75" thickBot="1">
      <c r="A3" s="45"/>
      <c r="B3" s="122" t="s">
        <v>42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45"/>
    </row>
    <row r="4" spans="1:14" ht="20.100000000000001" customHeight="1" thickTop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 s="92" customFormat="1" ht="39.950000000000003" customHeight="1">
      <c r="B5" s="118" t="s">
        <v>54</v>
      </c>
      <c r="C5" s="119"/>
      <c r="D5" s="158">
        <v>40918</v>
      </c>
      <c r="E5" s="159"/>
      <c r="F5" s="118" t="s">
        <v>43</v>
      </c>
      <c r="G5" s="119"/>
      <c r="H5" s="160">
        <v>1.0416666666666666E-2</v>
      </c>
      <c r="I5" s="161"/>
      <c r="J5" s="162" t="s">
        <v>46</v>
      </c>
      <c r="K5" s="163"/>
      <c r="L5" s="164"/>
      <c r="M5" s="101" t="s">
        <v>49</v>
      </c>
      <c r="N5" s="93"/>
    </row>
    <row r="6" spans="1:14"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ht="15.95" customHeight="1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1:14" s="7" customFormat="1" ht="21.75" thickBot="1">
      <c r="A8" s="45"/>
      <c r="B8" s="122" t="s">
        <v>26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45"/>
    </row>
    <row r="9" spans="1:14" ht="20.100000000000001" customHeight="1" thickTop="1">
      <c r="A9" s="90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0"/>
    </row>
    <row r="10" spans="1:14" s="96" customFormat="1" ht="39.950000000000003" customHeight="1">
      <c r="A10" s="95"/>
      <c r="B10" s="118" t="s">
        <v>23</v>
      </c>
      <c r="C10" s="119"/>
      <c r="D10" s="130"/>
      <c r="E10" s="131"/>
      <c r="F10" s="131"/>
      <c r="G10" s="131"/>
      <c r="H10" s="131"/>
      <c r="I10" s="131"/>
      <c r="J10" s="132"/>
      <c r="K10" s="103" t="s">
        <v>0</v>
      </c>
      <c r="L10" s="128"/>
      <c r="M10" s="129"/>
      <c r="N10" s="95"/>
    </row>
    <row r="11" spans="1:14" s="92" customFormat="1" ht="8.1" customHeight="1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</row>
    <row r="12" spans="1:14" s="96" customFormat="1" ht="39.950000000000003" customHeight="1">
      <c r="A12" s="95"/>
      <c r="B12" s="116" t="s">
        <v>24</v>
      </c>
      <c r="C12" s="117"/>
      <c r="D12" s="123"/>
      <c r="E12" s="124"/>
      <c r="F12" s="124"/>
      <c r="G12" s="124"/>
      <c r="H12" s="125"/>
      <c r="I12" s="103" t="s">
        <v>25</v>
      </c>
      <c r="J12" s="126"/>
      <c r="K12" s="127"/>
      <c r="L12" s="127"/>
      <c r="M12" s="127"/>
      <c r="N12" s="95"/>
    </row>
    <row r="13" spans="1:14" s="92" customFormat="1" ht="8.1" customHeight="1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</row>
    <row r="14" spans="1:14" s="92" customFormat="1" ht="39.950000000000003" customHeight="1">
      <c r="A14" s="93"/>
      <c r="B14" s="118" t="s">
        <v>29</v>
      </c>
      <c r="C14" s="119"/>
      <c r="D14" s="135">
        <v>900</v>
      </c>
      <c r="E14" s="136"/>
      <c r="F14" s="157" t="s">
        <v>44</v>
      </c>
      <c r="G14" s="118"/>
      <c r="H14" s="105">
        <v>180</v>
      </c>
      <c r="I14" s="104" t="s">
        <v>27</v>
      </c>
      <c r="J14" s="137">
        <f>D14/H14</f>
        <v>5</v>
      </c>
      <c r="K14" s="138"/>
      <c r="L14" s="97" t="s">
        <v>40</v>
      </c>
      <c r="M14" s="102">
        <v>0</v>
      </c>
      <c r="N14" s="93"/>
    </row>
    <row r="15" spans="1:14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</row>
    <row r="16" spans="1:14" ht="15.95" customHeight="1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</row>
    <row r="17" spans="1:14" s="7" customFormat="1" ht="21.75" thickBot="1">
      <c r="A17" s="45"/>
      <c r="B17" s="122" t="s">
        <v>28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45"/>
    </row>
    <row r="18" spans="1:14" ht="20.100000000000001" customHeight="1" thickTop="1">
      <c r="A18" s="90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0"/>
    </row>
    <row r="19" spans="1:14" s="100" customFormat="1" ht="32.1" customHeight="1">
      <c r="A19" s="98"/>
      <c r="B19" s="116" t="s">
        <v>21</v>
      </c>
      <c r="C19" s="142"/>
      <c r="D19" s="116" t="s">
        <v>22</v>
      </c>
      <c r="E19" s="142"/>
      <c r="F19" s="99" t="s">
        <v>19</v>
      </c>
      <c r="G19" s="99" t="s">
        <v>18</v>
      </c>
      <c r="H19" s="99" t="s">
        <v>17</v>
      </c>
      <c r="I19" s="99" t="s">
        <v>16</v>
      </c>
      <c r="J19" s="99" t="s">
        <v>15</v>
      </c>
      <c r="K19" s="99" t="s">
        <v>14</v>
      </c>
      <c r="L19" s="99" t="s">
        <v>13</v>
      </c>
      <c r="M19" s="99" t="s">
        <v>20</v>
      </c>
      <c r="N19" s="98"/>
    </row>
    <row r="20" spans="1:14" s="92" customFormat="1" ht="24" customHeight="1">
      <c r="A20" s="93"/>
      <c r="B20" s="143" t="s">
        <v>1</v>
      </c>
      <c r="C20" s="144"/>
      <c r="D20" s="151" t="s">
        <v>2</v>
      </c>
      <c r="E20" s="152"/>
      <c r="F20" s="55">
        <v>0.33333333333333331</v>
      </c>
      <c r="G20" s="56">
        <v>0.33333333333333331</v>
      </c>
      <c r="H20" s="56">
        <v>0.33333333333333331</v>
      </c>
      <c r="I20" s="56">
        <v>0.33333333333333331</v>
      </c>
      <c r="J20" s="56">
        <v>0.33333333333333331</v>
      </c>
      <c r="K20" s="56">
        <v>0.33333333333333331</v>
      </c>
      <c r="L20" s="56"/>
      <c r="M20" s="57"/>
      <c r="N20" s="93"/>
    </row>
    <row r="21" spans="1:14" s="92" customFormat="1" ht="24" customHeight="1">
      <c r="A21" s="93"/>
      <c r="B21" s="145"/>
      <c r="C21" s="146"/>
      <c r="D21" s="153" t="s">
        <v>3</v>
      </c>
      <c r="E21" s="154"/>
      <c r="F21" s="58">
        <v>0.5</v>
      </c>
      <c r="G21" s="59">
        <v>0.5</v>
      </c>
      <c r="H21" s="59">
        <v>0.5</v>
      </c>
      <c r="I21" s="59">
        <v>0.5</v>
      </c>
      <c r="J21" s="59">
        <v>0.5</v>
      </c>
      <c r="K21" s="59">
        <v>0.5</v>
      </c>
      <c r="L21" s="59"/>
      <c r="M21" s="60"/>
      <c r="N21" s="93"/>
    </row>
    <row r="22" spans="1:14" s="92" customFormat="1" ht="24" customHeight="1">
      <c r="A22" s="93"/>
      <c r="B22" s="147" t="s">
        <v>4</v>
      </c>
      <c r="C22" s="148"/>
      <c r="D22" s="153" t="s">
        <v>2</v>
      </c>
      <c r="E22" s="154"/>
      <c r="F22" s="58">
        <v>0.58333333333333337</v>
      </c>
      <c r="G22" s="59">
        <v>0.58333333333333337</v>
      </c>
      <c r="H22" s="59">
        <v>0.58333333333333337</v>
      </c>
      <c r="I22" s="59">
        <v>0.58333333333333337</v>
      </c>
      <c r="J22" s="59">
        <v>0.58333333333333337</v>
      </c>
      <c r="K22" s="59"/>
      <c r="L22" s="59"/>
      <c r="M22" s="60"/>
      <c r="N22" s="93"/>
    </row>
    <row r="23" spans="1:14" s="92" customFormat="1" ht="24" customHeight="1">
      <c r="A23" s="93"/>
      <c r="B23" s="149"/>
      <c r="C23" s="150"/>
      <c r="D23" s="155" t="s">
        <v>3</v>
      </c>
      <c r="E23" s="156"/>
      <c r="F23" s="61">
        <v>0.75</v>
      </c>
      <c r="G23" s="62">
        <v>0.75</v>
      </c>
      <c r="H23" s="62">
        <v>0.75</v>
      </c>
      <c r="I23" s="62">
        <v>0.75</v>
      </c>
      <c r="J23" s="62">
        <v>0.75</v>
      </c>
      <c r="K23" s="62"/>
      <c r="L23" s="62"/>
      <c r="M23" s="63"/>
      <c r="N23" s="93"/>
    </row>
    <row r="24" spans="1:14" s="100" customFormat="1" ht="32.1" customHeight="1">
      <c r="A24" s="98"/>
      <c r="B24" s="139" t="s">
        <v>5</v>
      </c>
      <c r="C24" s="140"/>
      <c r="D24" s="140"/>
      <c r="E24" s="141"/>
      <c r="F24" s="69">
        <f>IF(AND(ISNUMBER(F20),ISNUMBER(F21)),F21-F20,0)+IF(AND(ISNUMBER(F22),ISNUMBER(F23)),F23-F22,0)</f>
        <v>0.33333333333333331</v>
      </c>
      <c r="G24" s="69">
        <f t="shared" ref="G24:M24" si="0">IF(AND(ISNUMBER(G20),ISNUMBER(G21)),G21-G20,0)+IF(AND(ISNUMBER(G22),ISNUMBER(G23)),G23-G22,0)</f>
        <v>0.33333333333333331</v>
      </c>
      <c r="H24" s="69">
        <f t="shared" si="0"/>
        <v>0.33333333333333331</v>
      </c>
      <c r="I24" s="69">
        <f t="shared" si="0"/>
        <v>0.33333333333333331</v>
      </c>
      <c r="J24" s="69">
        <f t="shared" si="0"/>
        <v>0.33333333333333331</v>
      </c>
      <c r="K24" s="69">
        <f t="shared" si="0"/>
        <v>0.16666666666666669</v>
      </c>
      <c r="L24" s="69">
        <f t="shared" si="0"/>
        <v>0</v>
      </c>
      <c r="M24" s="69">
        <f t="shared" si="0"/>
        <v>0</v>
      </c>
      <c r="N24" s="98"/>
    </row>
    <row r="25" spans="1:14" s="92" customFormat="1" ht="24" customHeight="1">
      <c r="A25" s="93"/>
      <c r="B25" s="120" t="s">
        <v>6</v>
      </c>
      <c r="C25" s="121"/>
      <c r="D25" s="121"/>
      <c r="E25" s="121"/>
      <c r="F25" s="64">
        <v>0.5</v>
      </c>
      <c r="G25" s="65">
        <v>0.5</v>
      </c>
      <c r="H25" s="65">
        <v>0.5</v>
      </c>
      <c r="I25" s="65">
        <v>0.5</v>
      </c>
      <c r="J25" s="65">
        <v>0.5</v>
      </c>
      <c r="K25" s="65">
        <v>1</v>
      </c>
      <c r="L25" s="65">
        <v>1</v>
      </c>
      <c r="M25" s="66">
        <v>1</v>
      </c>
      <c r="N25" s="93"/>
    </row>
    <row r="26" spans="1:14" s="92" customFormat="1" ht="24" customHeight="1">
      <c r="A26" s="93"/>
      <c r="B26" s="133" t="s">
        <v>7</v>
      </c>
      <c r="C26" s="134"/>
      <c r="D26" s="134"/>
      <c r="E26" s="134"/>
      <c r="F26" s="67">
        <v>1</v>
      </c>
      <c r="G26" s="67">
        <v>1</v>
      </c>
      <c r="H26" s="67">
        <v>1</v>
      </c>
      <c r="I26" s="67">
        <v>1</v>
      </c>
      <c r="J26" s="67">
        <v>1</v>
      </c>
      <c r="K26" s="67">
        <v>1.5</v>
      </c>
      <c r="L26" s="67">
        <v>1.5</v>
      </c>
      <c r="M26" s="68">
        <v>1.5</v>
      </c>
      <c r="N26" s="93"/>
    </row>
    <row r="27" spans="1:14" ht="15.95" customHeight="1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spans="1:14" hidden="1"/>
    <row r="29" spans="1:14" hidden="1"/>
    <row r="30" spans="1:14" hidden="1"/>
    <row r="31" spans="1:14" hidden="1"/>
    <row r="32" spans="1:14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</sheetData>
  <mergeCells count="33">
    <mergeCell ref="H1:I1"/>
    <mergeCell ref="J1:K1"/>
    <mergeCell ref="L1:M1"/>
    <mergeCell ref="B1:E1"/>
    <mergeCell ref="B3:M3"/>
    <mergeCell ref="B5:C5"/>
    <mergeCell ref="D5:E5"/>
    <mergeCell ref="F5:G5"/>
    <mergeCell ref="H5:I5"/>
    <mergeCell ref="J5:L5"/>
    <mergeCell ref="B26:E26"/>
    <mergeCell ref="D14:E14"/>
    <mergeCell ref="J14:K14"/>
    <mergeCell ref="B24:E24"/>
    <mergeCell ref="B19:C19"/>
    <mergeCell ref="B14:C14"/>
    <mergeCell ref="B17:M17"/>
    <mergeCell ref="B20:C21"/>
    <mergeCell ref="B22:C23"/>
    <mergeCell ref="D20:E20"/>
    <mergeCell ref="D21:E21"/>
    <mergeCell ref="D22:E22"/>
    <mergeCell ref="D23:E23"/>
    <mergeCell ref="F14:G14"/>
    <mergeCell ref="D19:E19"/>
    <mergeCell ref="B12:C12"/>
    <mergeCell ref="B10:C10"/>
    <mergeCell ref="B25:E25"/>
    <mergeCell ref="B8:M8"/>
    <mergeCell ref="D12:H12"/>
    <mergeCell ref="J12:M12"/>
    <mergeCell ref="L10:M10"/>
    <mergeCell ref="D10:J10"/>
  </mergeCells>
  <dataValidations count="1">
    <dataValidation type="list" allowBlank="1" showInputMessage="1" showErrorMessage="1" sqref="M5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U63"/>
  <sheetViews>
    <sheetView showGridLines="0" zoomScale="75" zoomScaleNormal="75" workbookViewId="0">
      <selection activeCell="N10" sqref="N10:U10"/>
    </sheetView>
  </sheetViews>
  <sheetFormatPr defaultColWidth="0" defaultRowHeight="12.75" zeroHeight="1"/>
  <cols>
    <col min="1" max="1" width="2.7109375" style="7" customWidth="1"/>
    <col min="2" max="2" width="4.7109375" style="8" customWidth="1"/>
    <col min="3" max="3" width="5.7109375" style="8" customWidth="1"/>
    <col min="4" max="4" width="12.7109375" style="8" customWidth="1"/>
    <col min="5" max="6" width="10.7109375" style="8" customWidth="1"/>
    <col min="7" max="8" width="8.7109375" style="8" hidden="1" customWidth="1"/>
    <col min="9" max="11" width="15" style="8" hidden="1" customWidth="1"/>
    <col min="12" max="12" width="10.7109375" style="8" customWidth="1"/>
    <col min="13" max="13" width="1.7109375" style="8" customWidth="1"/>
    <col min="14" max="15" width="10.7109375" style="8" customWidth="1"/>
    <col min="16" max="17" width="9.140625" style="7" hidden="1" customWidth="1"/>
    <col min="18" max="20" width="14" style="7" hidden="1" customWidth="1"/>
    <col min="21" max="21" width="10.7109375" style="7" customWidth="1"/>
    <col min="22" max="22" width="1.7109375" style="7" customWidth="1"/>
    <col min="23" max="24" width="12.7109375" style="7" customWidth="1"/>
    <col min="25" max="25" width="1.7109375" style="9" customWidth="1"/>
    <col min="26" max="26" width="12.7109375" style="8" customWidth="1"/>
    <col min="27" max="27" width="14.7109375" style="10" customWidth="1"/>
    <col min="28" max="28" width="12.7109375" style="8" customWidth="1"/>
    <col min="29" max="29" width="14.7109375" style="7" customWidth="1"/>
    <col min="30" max="30" width="1.7109375" style="7" customWidth="1"/>
    <col min="31" max="32" width="10.7109375" style="7" customWidth="1"/>
    <col min="33" max="34" width="9.140625" style="7" hidden="1" customWidth="1"/>
    <col min="35" max="35" width="10.7109375" style="7" customWidth="1"/>
    <col min="36" max="36" width="1.7109375" style="7" customWidth="1"/>
    <col min="37" max="37" width="12.7109375" style="8" customWidth="1"/>
    <col min="38" max="38" width="14.7109375" style="7" customWidth="1"/>
    <col min="39" max="39" width="2.7109375" style="7" customWidth="1"/>
    <col min="40" max="40" width="13.140625" style="7" hidden="1" customWidth="1"/>
    <col min="41" max="46" width="15.7109375" style="7" hidden="1" customWidth="1"/>
    <col min="47" max="47" width="9.140625" style="2" hidden="1" customWidth="1"/>
    <col min="48" max="16384" width="9.140625" style="7" hidden="1"/>
  </cols>
  <sheetData>
    <row r="1" spans="1:47" ht="8.1" customHeight="1">
      <c r="A1" s="110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0"/>
      <c r="Q1" s="110"/>
      <c r="R1" s="110"/>
      <c r="S1" s="110"/>
      <c r="T1" s="110"/>
      <c r="U1" s="110"/>
      <c r="V1" s="110"/>
      <c r="W1" s="110"/>
      <c r="X1" s="110"/>
      <c r="Y1" s="112"/>
      <c r="Z1" s="111"/>
      <c r="AA1" s="113"/>
      <c r="AB1" s="114"/>
      <c r="AC1" s="115"/>
      <c r="AD1" s="115"/>
      <c r="AE1" s="115"/>
      <c r="AF1" s="115"/>
      <c r="AG1" s="115"/>
      <c r="AH1" s="115"/>
      <c r="AI1" s="115"/>
      <c r="AJ1" s="115"/>
      <c r="AK1" s="114"/>
      <c r="AL1" s="115"/>
      <c r="AM1" s="110"/>
    </row>
    <row r="2" spans="1:47" ht="24" customHeight="1">
      <c r="A2" s="45"/>
      <c r="B2" s="235" t="s">
        <v>56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47"/>
      <c r="AB2" s="246"/>
      <c r="AC2" s="245" t="str">
        <f>HYPERLINK("#CONFIGURAÇÕES!A1","CONFIGURAÇÕES")</f>
        <v>CONFIGURAÇÕES</v>
      </c>
      <c r="AD2" s="166"/>
      <c r="AE2" s="166"/>
      <c r="AF2" s="247" t="s">
        <v>55</v>
      </c>
      <c r="AG2" s="247"/>
      <c r="AH2" s="247"/>
      <c r="AI2" s="247"/>
      <c r="AJ2" s="247"/>
      <c r="AK2" s="165" t="str">
        <f>HYPERLINK("#GRÁFICO!A1","GRÁFICO")</f>
        <v>GRÁFICO</v>
      </c>
      <c r="AL2" s="166"/>
      <c r="AM2" s="45"/>
    </row>
    <row r="3" spans="1:47" ht="8.1" customHeight="1" thickBot="1">
      <c r="A3" s="4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7"/>
      <c r="AB3" s="107"/>
      <c r="AC3" s="45"/>
      <c r="AD3" s="45"/>
      <c r="AE3" s="45"/>
      <c r="AF3" s="45"/>
      <c r="AG3" s="45"/>
      <c r="AH3" s="45"/>
      <c r="AI3" s="45"/>
      <c r="AJ3" s="45"/>
      <c r="AK3" s="107"/>
      <c r="AL3" s="45"/>
      <c r="AM3" s="45"/>
    </row>
    <row r="4" spans="1:47" ht="24" customHeight="1" thickTop="1">
      <c r="A4" s="45"/>
      <c r="B4" s="254" t="s">
        <v>45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6"/>
      <c r="Y4" s="229"/>
      <c r="Z4" s="232" t="str">
        <f>UPPER(TEXT(CONFIGURAÇÕES!D5,"MMMM/AAAA"))</f>
        <v>JANEIRO/2012</v>
      </c>
      <c r="AA4" s="232"/>
      <c r="AB4" s="232"/>
      <c r="AC4" s="232"/>
      <c r="AD4" s="45"/>
      <c r="AE4" s="175" t="str">
        <f>CONFIGURAÇÕES!B14</f>
        <v>SALÁRIO MENSAL</v>
      </c>
      <c r="AF4" s="176"/>
      <c r="AG4" s="176"/>
      <c r="AH4" s="176"/>
      <c r="AI4" s="176"/>
      <c r="AJ4" s="176"/>
      <c r="AK4" s="185">
        <f>CONFIGURAÇÕES!D14</f>
        <v>900</v>
      </c>
      <c r="AL4" s="186"/>
      <c r="AM4" s="45"/>
    </row>
    <row r="5" spans="1:47" ht="24" customHeight="1">
      <c r="A5" s="45"/>
      <c r="B5" s="257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8"/>
      <c r="Y5" s="230"/>
      <c r="Z5" s="233"/>
      <c r="AA5" s="233"/>
      <c r="AB5" s="233"/>
      <c r="AC5" s="233"/>
      <c r="AD5" s="45"/>
      <c r="AE5" s="177" t="str">
        <f>Z13</f>
        <v>HORAS DEVIDAS</v>
      </c>
      <c r="AF5" s="178"/>
      <c r="AG5" s="178"/>
      <c r="AH5" s="178"/>
      <c r="AI5" s="178"/>
      <c r="AJ5" s="178"/>
      <c r="AK5" s="187">
        <f>-AA20</f>
        <v>0</v>
      </c>
      <c r="AL5" s="188"/>
      <c r="AM5" s="45"/>
    </row>
    <row r="6" spans="1:47" ht="24" customHeight="1">
      <c r="A6" s="45"/>
      <c r="B6" s="257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8"/>
      <c r="Y6" s="230"/>
      <c r="Z6" s="233"/>
      <c r="AA6" s="233"/>
      <c r="AB6" s="233"/>
      <c r="AC6" s="233"/>
      <c r="AD6" s="45"/>
      <c r="AE6" s="179" t="str">
        <f>AB13</f>
        <v>HORAS EXTRAS</v>
      </c>
      <c r="AF6" s="180"/>
      <c r="AG6" s="180"/>
      <c r="AH6" s="180"/>
      <c r="AI6" s="180"/>
      <c r="AJ6" s="180"/>
      <c r="AK6" s="189">
        <f>AC20</f>
        <v>0</v>
      </c>
      <c r="AL6" s="190"/>
      <c r="AM6" s="45"/>
    </row>
    <row r="7" spans="1:47" ht="24" customHeight="1" thickBot="1">
      <c r="B7" s="259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1"/>
      <c r="Y7" s="231"/>
      <c r="Z7" s="234"/>
      <c r="AA7" s="234"/>
      <c r="AB7" s="234"/>
      <c r="AC7" s="234"/>
      <c r="AD7" s="45"/>
      <c r="AE7" s="181" t="str">
        <f>AE13</f>
        <v>JORNADA ESPECIAL</v>
      </c>
      <c r="AF7" s="182"/>
      <c r="AG7" s="182"/>
      <c r="AH7" s="182"/>
      <c r="AI7" s="182"/>
      <c r="AJ7" s="182"/>
      <c r="AK7" s="191">
        <f>AL20</f>
        <v>0</v>
      </c>
      <c r="AL7" s="192"/>
      <c r="AM7" s="45"/>
    </row>
    <row r="8" spans="1:47" ht="24" customHeight="1" thickTop="1">
      <c r="A8" s="45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45"/>
      <c r="Q8" s="45"/>
      <c r="R8" s="45"/>
      <c r="S8" s="45"/>
      <c r="T8" s="45"/>
      <c r="U8" s="45"/>
      <c r="V8" s="45"/>
      <c r="W8" s="45"/>
      <c r="X8" s="45"/>
      <c r="Y8" s="46"/>
      <c r="Z8" s="107"/>
      <c r="AA8" s="47"/>
      <c r="AB8" s="107"/>
      <c r="AC8" s="45"/>
      <c r="AD8" s="45"/>
      <c r="AE8" s="183" t="s">
        <v>41</v>
      </c>
      <c r="AF8" s="184"/>
      <c r="AG8" s="184"/>
      <c r="AH8" s="184"/>
      <c r="AI8" s="184"/>
      <c r="AJ8" s="184"/>
      <c r="AK8" s="193">
        <f>SUM(AK4:AL7)</f>
        <v>900</v>
      </c>
      <c r="AL8" s="194"/>
      <c r="AM8" s="45"/>
    </row>
    <row r="9" spans="1:47" ht="24" customHeight="1">
      <c r="A9" s="45"/>
      <c r="B9" s="116" t="str">
        <f>CONFIGURAÇÕES!B10</f>
        <v>NOME COMPLETO</v>
      </c>
      <c r="C9" s="225"/>
      <c r="D9" s="225"/>
      <c r="E9" s="225"/>
      <c r="F9" s="225"/>
      <c r="G9" s="225"/>
      <c r="H9" s="225"/>
      <c r="I9" s="225"/>
      <c r="J9" s="225"/>
      <c r="K9" s="225"/>
      <c r="L9" s="142"/>
      <c r="M9" s="107"/>
      <c r="N9" s="116" t="str">
        <f>CONFIGURAÇÕES!K10</f>
        <v>MATRÍCULA</v>
      </c>
      <c r="O9" s="225"/>
      <c r="P9" s="225"/>
      <c r="Q9" s="225"/>
      <c r="R9" s="225"/>
      <c r="S9" s="225"/>
      <c r="T9" s="225"/>
      <c r="U9" s="142"/>
      <c r="V9" s="71"/>
      <c r="W9" s="116" t="s">
        <v>24</v>
      </c>
      <c r="X9" s="225"/>
      <c r="Y9" s="225"/>
      <c r="Z9" s="225"/>
      <c r="AA9" s="225"/>
      <c r="AB9" s="225"/>
      <c r="AC9" s="142"/>
      <c r="AD9" s="45"/>
      <c r="AE9" s="167" t="str">
        <f>CONFIGURAÇÕES!L14</f>
        <v>OUTROS ADICIONAIS</v>
      </c>
      <c r="AF9" s="168"/>
      <c r="AG9" s="168"/>
      <c r="AH9" s="168"/>
      <c r="AI9" s="168"/>
      <c r="AJ9" s="168"/>
      <c r="AK9" s="171">
        <f>CONFIGURAÇÕES!M14</f>
        <v>0</v>
      </c>
      <c r="AL9" s="172"/>
      <c r="AM9" s="45"/>
    </row>
    <row r="10" spans="1:47" s="11" customFormat="1" ht="32.1" customHeight="1">
      <c r="B10" s="226" t="str">
        <f>TRIM(CONFIGURAÇÕES!D10)</f>
        <v/>
      </c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77"/>
      <c r="N10" s="227" t="str">
        <f>TRIM(CONFIGURAÇÕES!L10)</f>
        <v/>
      </c>
      <c r="O10" s="227"/>
      <c r="P10" s="227"/>
      <c r="Q10" s="227"/>
      <c r="R10" s="227"/>
      <c r="S10" s="227"/>
      <c r="T10" s="227"/>
      <c r="U10" s="227"/>
      <c r="V10" s="77"/>
      <c r="W10" s="228" t="str">
        <f>TRIM(CONFIGURAÇÕES!D12)</f>
        <v/>
      </c>
      <c r="X10" s="228"/>
      <c r="Y10" s="228"/>
      <c r="Z10" s="228"/>
      <c r="AA10" s="228"/>
      <c r="AB10" s="228"/>
      <c r="AC10" s="228"/>
      <c r="AD10" s="45"/>
      <c r="AE10" s="169" t="s">
        <v>12</v>
      </c>
      <c r="AF10" s="170"/>
      <c r="AG10" s="170"/>
      <c r="AH10" s="170"/>
      <c r="AI10" s="170"/>
      <c r="AJ10" s="170"/>
      <c r="AK10" s="173">
        <f>AK8*(1+AK9)</f>
        <v>900</v>
      </c>
      <c r="AL10" s="174"/>
      <c r="AM10" s="49"/>
      <c r="AU10" s="12"/>
    </row>
    <row r="11" spans="1:47" ht="20.100000000000001" customHeight="1" thickBot="1">
      <c r="A11" s="45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6"/>
      <c r="AF11" s="76"/>
      <c r="AG11" s="76"/>
      <c r="AH11" s="76"/>
      <c r="AI11" s="76"/>
      <c r="AJ11" s="76"/>
      <c r="AK11" s="70"/>
      <c r="AL11" s="76"/>
      <c r="AM11" s="45"/>
    </row>
    <row r="12" spans="1:47" ht="20.100000000000001" customHeight="1" thickTop="1">
      <c r="A12" s="45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3"/>
      <c r="Q12" s="73"/>
      <c r="R12" s="73"/>
      <c r="S12" s="73"/>
      <c r="T12" s="73"/>
      <c r="U12" s="73"/>
      <c r="V12" s="73"/>
      <c r="W12" s="73"/>
      <c r="X12" s="73"/>
      <c r="Y12" s="74"/>
      <c r="Z12" s="72"/>
      <c r="AA12" s="75"/>
      <c r="AB12" s="72"/>
      <c r="AC12" s="73"/>
      <c r="AD12" s="73"/>
      <c r="AE12" s="45"/>
      <c r="AF12" s="45"/>
      <c r="AG12" s="45"/>
      <c r="AH12" s="45"/>
      <c r="AI12" s="45"/>
      <c r="AJ12" s="45"/>
      <c r="AK12" s="107"/>
      <c r="AL12" s="45"/>
      <c r="AM12" s="45"/>
    </row>
    <row r="13" spans="1:47" s="13" customFormat="1" ht="24" customHeight="1">
      <c r="A13" s="51"/>
      <c r="B13" s="50"/>
      <c r="C13" s="50"/>
      <c r="D13" s="50"/>
      <c r="E13" s="204" t="s">
        <v>1</v>
      </c>
      <c r="F13" s="205"/>
      <c r="G13" s="205"/>
      <c r="H13" s="205"/>
      <c r="I13" s="205"/>
      <c r="J13" s="205"/>
      <c r="K13" s="205"/>
      <c r="L13" s="206"/>
      <c r="M13" s="107"/>
      <c r="N13" s="210" t="s">
        <v>4</v>
      </c>
      <c r="O13" s="211"/>
      <c r="P13" s="211"/>
      <c r="Q13" s="211"/>
      <c r="R13" s="211"/>
      <c r="S13" s="211"/>
      <c r="T13" s="211"/>
      <c r="U13" s="212"/>
      <c r="V13" s="45"/>
      <c r="W13" s="202" t="s">
        <v>32</v>
      </c>
      <c r="X13" s="200" t="s">
        <v>31</v>
      </c>
      <c r="Y13" s="46"/>
      <c r="Z13" s="216" t="s">
        <v>10</v>
      </c>
      <c r="AA13" s="217"/>
      <c r="AB13" s="220" t="s">
        <v>11</v>
      </c>
      <c r="AC13" s="221"/>
      <c r="AD13" s="45"/>
      <c r="AE13" s="224" t="s">
        <v>9</v>
      </c>
      <c r="AF13" s="224"/>
      <c r="AG13" s="224"/>
      <c r="AH13" s="224"/>
      <c r="AI13" s="224"/>
      <c r="AJ13" s="45"/>
      <c r="AK13" s="195" t="s">
        <v>35</v>
      </c>
      <c r="AL13" s="196"/>
      <c r="AM13" s="45"/>
    </row>
    <row r="14" spans="1:47" s="15" customFormat="1" ht="24" customHeight="1">
      <c r="A14" s="52"/>
      <c r="B14" s="54"/>
      <c r="C14" s="54"/>
      <c r="D14" s="54"/>
      <c r="E14" s="207"/>
      <c r="F14" s="208"/>
      <c r="G14" s="208"/>
      <c r="H14" s="208"/>
      <c r="I14" s="208"/>
      <c r="J14" s="208"/>
      <c r="K14" s="208"/>
      <c r="L14" s="209"/>
      <c r="M14" s="107"/>
      <c r="N14" s="213"/>
      <c r="O14" s="214"/>
      <c r="P14" s="214"/>
      <c r="Q14" s="214"/>
      <c r="R14" s="214"/>
      <c r="S14" s="214"/>
      <c r="T14" s="214"/>
      <c r="U14" s="215"/>
      <c r="V14" s="45"/>
      <c r="W14" s="203"/>
      <c r="X14" s="201"/>
      <c r="Y14" s="46"/>
      <c r="Z14" s="218"/>
      <c r="AA14" s="219"/>
      <c r="AB14" s="222"/>
      <c r="AC14" s="223"/>
      <c r="AD14" s="45"/>
      <c r="AE14" s="224"/>
      <c r="AF14" s="224"/>
      <c r="AG14" s="224"/>
      <c r="AH14" s="224"/>
      <c r="AI14" s="224"/>
      <c r="AJ14" s="45"/>
      <c r="AK14" s="197"/>
      <c r="AL14" s="198"/>
      <c r="AM14" s="45"/>
      <c r="AO14" s="15" t="s">
        <v>1</v>
      </c>
      <c r="AQ14" s="15" t="s">
        <v>4</v>
      </c>
      <c r="AS14" s="15" t="s">
        <v>39</v>
      </c>
      <c r="AT14" s="15" t="s">
        <v>9</v>
      </c>
    </row>
    <row r="15" spans="1:47" ht="12.75" hidden="1" customHeight="1">
      <c r="A15" s="45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45"/>
      <c r="AE15" s="45"/>
      <c r="AF15" s="45"/>
      <c r="AG15" s="45"/>
      <c r="AH15" s="45"/>
      <c r="AI15" s="45"/>
      <c r="AJ15" s="45"/>
      <c r="AK15" s="45"/>
      <c r="AL15" s="45"/>
      <c r="AM15" s="45"/>
    </row>
    <row r="16" spans="1:47" ht="12.75" hidden="1" customHeight="1">
      <c r="A16" s="45"/>
      <c r="B16" s="107"/>
      <c r="C16" s="107"/>
      <c r="D16" s="28" t="s">
        <v>33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45"/>
      <c r="AE16" s="45"/>
      <c r="AF16" s="45"/>
      <c r="AG16" s="45"/>
      <c r="AH16" s="45"/>
      <c r="AI16" s="45"/>
      <c r="AJ16" s="45"/>
      <c r="AK16" s="45"/>
      <c r="AL16" s="45"/>
      <c r="AM16" s="45"/>
    </row>
    <row r="17" spans="1:47" ht="12.75" hidden="1" customHeight="1">
      <c r="A17" s="45"/>
      <c r="B17" s="107"/>
      <c r="C17" s="107"/>
      <c r="D17" s="28" t="s">
        <v>20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45"/>
      <c r="AE17" s="45"/>
      <c r="AF17" s="45"/>
      <c r="AG17" s="45"/>
      <c r="AH17" s="45"/>
      <c r="AI17" s="45"/>
      <c r="AJ17" s="45"/>
      <c r="AK17" s="45"/>
      <c r="AL17" s="45"/>
      <c r="AM17" s="45"/>
    </row>
    <row r="18" spans="1:47" ht="12.75" hidden="1" customHeight="1">
      <c r="A18" s="45"/>
      <c r="B18" s="107"/>
      <c r="C18" s="107"/>
      <c r="D18" s="28" t="s">
        <v>30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45"/>
      <c r="AE18" s="45"/>
      <c r="AF18" s="45"/>
      <c r="AG18" s="45"/>
      <c r="AH18" s="45"/>
      <c r="AI18" s="45"/>
      <c r="AJ18" s="45"/>
      <c r="AK18" s="45"/>
      <c r="AL18" s="45"/>
      <c r="AM18" s="45"/>
    </row>
    <row r="19" spans="1:47" ht="12.75" hidden="1" customHeight="1">
      <c r="A19" s="45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45"/>
      <c r="AE19" s="45"/>
      <c r="AF19" s="45"/>
      <c r="AG19" s="45"/>
      <c r="AH19" s="45"/>
      <c r="AI19" s="45"/>
      <c r="AJ19" s="45"/>
      <c r="AK19" s="45"/>
      <c r="AL19" s="45"/>
      <c r="AM19" s="45"/>
    </row>
    <row r="20" spans="1:47" s="14" customFormat="1" ht="22.5" customHeight="1">
      <c r="A20" s="50"/>
      <c r="B20" s="199" t="s">
        <v>8</v>
      </c>
      <c r="C20" s="199"/>
      <c r="D20" s="106" t="s">
        <v>34</v>
      </c>
      <c r="E20" s="16" t="s">
        <v>2</v>
      </c>
      <c r="F20" s="16" t="s">
        <v>3</v>
      </c>
      <c r="G20" s="16" t="str">
        <f>E13&amp;" - "&amp;E20</f>
        <v>EXPEDIENTE 1 - ENTRADA</v>
      </c>
      <c r="H20" s="16" t="str">
        <f>E13&amp;" - "&amp;F20</f>
        <v>EXPEDIENTE 1 - SAÍDA</v>
      </c>
      <c r="I20" s="16"/>
      <c r="J20" s="16"/>
      <c r="K20" s="16"/>
      <c r="L20" s="16" t="s">
        <v>12</v>
      </c>
      <c r="M20" s="48"/>
      <c r="N20" s="16" t="s">
        <v>2</v>
      </c>
      <c r="O20" s="16" t="s">
        <v>3</v>
      </c>
      <c r="P20" s="16" t="str">
        <f>N13&amp;" - "&amp;N20</f>
        <v>EXPEDIENTE 2 - ENTRADA</v>
      </c>
      <c r="Q20" s="16" t="str">
        <f>N13&amp;" - "&amp;O20</f>
        <v>EXPEDIENTE 2 - SAÍDA</v>
      </c>
      <c r="R20" s="16"/>
      <c r="S20" s="16"/>
      <c r="T20" s="16"/>
      <c r="U20" s="16" t="s">
        <v>12</v>
      </c>
      <c r="V20" s="50"/>
      <c r="W20" s="17">
        <f ca="1">SUM(W21:W60)</f>
        <v>10.666666666666666</v>
      </c>
      <c r="X20" s="18">
        <f>SUM(X21:X60)</f>
        <v>0</v>
      </c>
      <c r="Y20" s="50"/>
      <c r="Z20" s="19">
        <f>SUM(Z21:Z60)</f>
        <v>0</v>
      </c>
      <c r="AA20" s="20">
        <f>SUM(AA21:AA60)</f>
        <v>0</v>
      </c>
      <c r="AB20" s="21">
        <f>SUM(AB21:AB60)</f>
        <v>0</v>
      </c>
      <c r="AC20" s="22">
        <f>SUM(AC21:AC60)</f>
        <v>0</v>
      </c>
      <c r="AD20" s="50"/>
      <c r="AE20" s="23" t="s">
        <v>2</v>
      </c>
      <c r="AF20" s="23" t="s">
        <v>3</v>
      </c>
      <c r="AG20" s="23"/>
      <c r="AH20" s="23"/>
      <c r="AI20" s="23" t="s">
        <v>48</v>
      </c>
      <c r="AJ20" s="50"/>
      <c r="AK20" s="24">
        <f>SUM(AK21:AK60)</f>
        <v>0</v>
      </c>
      <c r="AL20" s="25">
        <f>SUM(AL21:AL60)</f>
        <v>0</v>
      </c>
      <c r="AM20" s="50"/>
      <c r="AN20" s="14" t="s">
        <v>36</v>
      </c>
      <c r="AO20" s="14" t="s">
        <v>37</v>
      </c>
      <c r="AP20" s="14" t="s">
        <v>38</v>
      </c>
      <c r="AQ20" s="14" t="s">
        <v>50</v>
      </c>
      <c r="AR20" s="14" t="s">
        <v>51</v>
      </c>
      <c r="AU20" s="26"/>
    </row>
    <row r="21" spans="1:47" s="38" customFormat="1" ht="22.5" customHeight="1">
      <c r="A21" s="53"/>
      <c r="B21" s="109">
        <f>CONFIGURAÇÕES!D5</f>
        <v>40918</v>
      </c>
      <c r="C21" s="27" t="str">
        <f>IF(B21&lt;&gt;"",TEXT(B21,"ddd"),"")</f>
        <v>ter</v>
      </c>
      <c r="D21" s="80"/>
      <c r="E21" s="81"/>
      <c r="F21" s="82"/>
      <c r="G21" s="29" t="str">
        <f>IF(ISNUMBER(E21),QUOTIENT(E21,100)/24+MOD(E21,100)/(24*60),"")</f>
        <v/>
      </c>
      <c r="H21" s="29" t="str">
        <f>IF(ISNUMBER(F21),IF(F21&lt;E21,1,0)+QUOTIENT(F21,100)/24+MOD(F21,100)/(24*60),"")</f>
        <v/>
      </c>
      <c r="I21" s="30" t="e">
        <f ca="1">IF(AND(ISNUMBER($B21),AO21&lt;&gt;0),G21-AO21&gt;CONFIGURAÇÕES!$H$5,FALSE)</f>
        <v>#VALUE!</v>
      </c>
      <c r="J21" s="30" t="b">
        <f ca="1">IF(AND(ISNUMBER($B21),AP21&lt;&gt;0),H21&lt;AP21-CONFIGURAÇÕES!$H$5,FALSE)</f>
        <v>0</v>
      </c>
      <c r="K21" s="30" t="e">
        <f t="shared" ref="K21:K60" ca="1" si="0">IF(AND(ISNUMBER($B21),AP21&lt;&gt;0),H21-G21&lt;AP21-AO21,FALSE)</f>
        <v>#VALUE!</v>
      </c>
      <c r="L21" s="31" t="str">
        <f>IF(AND(ISNUMBER($B21),ISNUMBER(E21),ISNUMBER(F21)),IF(H21&lt;G21,1,0)+H21-IF(AND(G21&lt;AO21,CONFIGURAÇÕES!$M$5="SIM"),G21,MAX(G21,AO21)),IF($D21=$D$16,0,""))</f>
        <v/>
      </c>
      <c r="M21" s="107"/>
      <c r="N21" s="81"/>
      <c r="O21" s="82"/>
      <c r="P21" s="29" t="str">
        <f t="shared" ref="P21:P60" si="1">IF(ISNUMBER(N21),QUOTIENT(N21,100)/24+MOD(N21,100)/(24*60),"")</f>
        <v/>
      </c>
      <c r="Q21" s="29" t="str">
        <f>IF(ISNUMBER(O21),IF(O21&lt;N21,1,0)+QUOTIENT(O21,100)/24+MOD(O21,100)/(24*60),"")</f>
        <v/>
      </c>
      <c r="R21" s="30" t="e">
        <f ca="1">IF(AND(ISNUMBER($B21),AQ21&lt;&gt;0),P21-AQ21&gt;CONFIGURAÇÕES!$H$5,FALSE)</f>
        <v>#VALUE!</v>
      </c>
      <c r="S21" s="30" t="b">
        <f ca="1">IF(AND(ISNUMBER($B21),AR21&lt;&gt;0),Q21&lt;AR21-CONFIGURAÇÕES!$H$5,FALSE)</f>
        <v>0</v>
      </c>
      <c r="T21" s="30" t="e">
        <f t="shared" ref="T21:T60" ca="1" si="2">IF(AND(ISNUMBER($B21),AR21&lt;&gt;0),Q21-P21&lt;AR21-AQ21,FALSE)</f>
        <v>#VALUE!</v>
      </c>
      <c r="U21" s="32" t="str">
        <f>IF(AND(ISNUMBER($B21),ISNUMBER(N21),ISNUMBER(O21)),IF(Q21&lt;P21,1,0)+Q21-IF(AND(P21&lt;AQ21,CONFIGURAÇÕES!$M$5="SIM"),P21,MAX(P21,AQ21)),IF($D21=$D$16,0,""))</f>
        <v/>
      </c>
      <c r="V21" s="45"/>
      <c r="W21" s="33">
        <f t="shared" ref="W21:W60" ca="1" si="3">IF(ISNUMBER($B21),AR21-AQ21+AP21-AO21,"")</f>
        <v>0.33333333333333331</v>
      </c>
      <c r="X21" s="28" t="str">
        <f t="shared" ref="X21:X60" si="4">IF(AND(OR(ISNUMBER(L21),ISNUMBER(U21)),ISNUMBER(B21)),IF(ISNUMBER(L21),L21,0)+IF(ISNUMBER(U21),U21,0),"")</f>
        <v/>
      </c>
      <c r="Y21" s="46"/>
      <c r="Z21" s="34" t="str">
        <f>IF(AND(ISNUMBER(X21),ISNUMBER($B21)),IF(X21&lt;W21,W21-X21,""),"")</f>
        <v/>
      </c>
      <c r="AA21" s="35" t="str">
        <f>IF(ISNUMBER(Z21),(HOUR(Z21)+MINUTE(Z21)/60)*CONFIGURAÇÕES!$J$14,"")</f>
        <v/>
      </c>
      <c r="AB21" s="36" t="str">
        <f>IF(AND(ISNUMBER($B21),ISNUMBER(X21)),IF(X21&gt;W21,X21-W21,""),"")</f>
        <v/>
      </c>
      <c r="AC21" s="35" t="str">
        <f>IF(ISNUMBER(AB21),(HOUR(AB21)+MINUTE(AB21)/60)*CONFIGURAÇÕES!$J$14*(1+AS21),"")</f>
        <v/>
      </c>
      <c r="AD21" s="45"/>
      <c r="AE21" s="81"/>
      <c r="AF21" s="82"/>
      <c r="AG21" s="29">
        <f>QUOTIENT(AE21,100)/24+MOD(AE21,100)/(24*60)</f>
        <v>0</v>
      </c>
      <c r="AH21" s="29">
        <f>QUOTIENT(AF21,100)/24+MOD(AF21,100)/(24*60)+IF(AF21&lt;AE21,1,0)</f>
        <v>0</v>
      </c>
      <c r="AI21" s="33" t="str">
        <f t="shared" ref="AI21:AI60" si="5">IF(AND(ISNUMBER($B21),ISNUMBER(AE21),ISNUMBER(AF21)),IF(AH21&lt;AG21,1,0)+AH21-AG21,"")</f>
        <v/>
      </c>
      <c r="AJ21" s="45"/>
      <c r="AK21" s="36" t="str">
        <f>IF(AND(ISNUMBER($B21),ISNUMBER(AI21)),AI21,"")</f>
        <v/>
      </c>
      <c r="AL21" s="37" t="str">
        <f>IF(ISNUMBER(AK21),(HOUR(AK21)+MINUTE(AK21)/60)*CONFIGURAÇÕES!$J$14*(1+AT21),"")</f>
        <v/>
      </c>
      <c r="AM21" s="45"/>
      <c r="AN21" s="38">
        <f t="shared" ref="AN21:AN60" si="6">IF(ISNUMBER($B21),IF(OR(D21=$D$17,D21=$D$18),8,WEEKDAY(B21,2)),"")</f>
        <v>2</v>
      </c>
      <c r="AO21" s="39">
        <f ca="1">IF(ISNUMBER($B21),INDIRECT("CONFIGURAÇÕES!"&amp;ADDRESS(ROW(CONFIGURAÇÕES!$F$20),COLUMN(CONFIGURAÇÕES!$F$20)-1+FREQUÊNCIA!$AN21)),"")</f>
        <v>0.33333333333333331</v>
      </c>
      <c r="AP21" s="39">
        <f ca="1">IF(ISNUMBER($B21),INDIRECT("CONFIGURAÇÕES!"&amp;ADDRESS(ROW(CONFIGURAÇÕES!$F$21),COLUMN(CONFIGURAÇÕES!$F$21)-1+FREQUÊNCIA!$AN21)),"")</f>
        <v>0.5</v>
      </c>
      <c r="AQ21" s="39">
        <f ca="1">IF(ISNUMBER($B21),INDIRECT("CONFIGURAÇÕES!"&amp;ADDRESS(ROW(CONFIGURAÇÕES!$F$22),COLUMN(CONFIGURAÇÕES!$F$22)-1+FREQUÊNCIA!$AN21)),"")</f>
        <v>0.58333333333333337</v>
      </c>
      <c r="AR21" s="39">
        <f ca="1">IF(ISNUMBER($B21),INDIRECT("CONFIGURAÇÕES!"&amp;ADDRESS(ROW(CONFIGURAÇÕES!$F$23),COLUMN(CONFIGURAÇÕES!$F$23)-1+FREQUÊNCIA!$AN21)),"")</f>
        <v>0.75</v>
      </c>
      <c r="AS21" s="40">
        <f ca="1">IF(ISNUMBER($B21),INDIRECT("CONFIGURAÇÕES!"&amp;ADDRESS(ROW(CONFIGURAÇÕES!$F$25),COLUMN(CONFIGURAÇÕES!$F$25)-1+FREQUÊNCIA!$AN21)),"")</f>
        <v>0.5</v>
      </c>
      <c r="AT21" s="40">
        <f ca="1">IF(ISNUMBER($B21),INDIRECT("CONFIGURAÇÕES!"&amp;ADDRESS(ROW(CONFIGURAÇÕES!$F$26),COLUMN(CONFIGURAÇÕES!$F$26)-1+FREQUÊNCIA!$AN21)),"")</f>
        <v>1</v>
      </c>
    </row>
    <row r="22" spans="1:47" s="38" customFormat="1" ht="22.5" customHeight="1">
      <c r="A22" s="53"/>
      <c r="B22" s="109">
        <f>B21+1</f>
        <v>40919</v>
      </c>
      <c r="C22" s="27" t="str">
        <f t="shared" ref="C22:C60" si="7">IF(B22&lt;&gt;"",TEXT(B22,"ddd"),"")</f>
        <v>qua</v>
      </c>
      <c r="D22" s="80"/>
      <c r="E22" s="83"/>
      <c r="F22" s="84"/>
      <c r="G22" s="41" t="str">
        <f t="shared" ref="G22:G60" si="8">IF(ISNUMBER(E22),QUOTIENT(E22,100)/24+MOD(E22,100)/(24*60),"")</f>
        <v/>
      </c>
      <c r="H22" s="41" t="str">
        <f>IF(ISNUMBER(F22),IF(F22&lt;E22,1,0)+QUOTIENT(F22,100)/24+MOD(F22,100)/(24*60),"")</f>
        <v/>
      </c>
      <c r="I22" s="42" t="e">
        <f ca="1">IF(AND(ISNUMBER($B22),AO22&lt;&gt;0),G22-AO22&gt;CONFIGURAÇÕES!$H$5,FALSE)</f>
        <v>#VALUE!</v>
      </c>
      <c r="J22" s="42" t="b">
        <f ca="1">IF(AND(ISNUMBER($B22),AP22&lt;&gt;0),H22&lt;AP22-CONFIGURAÇÕES!$H$5,FALSE)</f>
        <v>0</v>
      </c>
      <c r="K22" s="42" t="e">
        <f t="shared" ca="1" si="0"/>
        <v>#VALUE!</v>
      </c>
      <c r="L22" s="31" t="str">
        <f>IF(AND(ISNUMBER($B22),ISNUMBER(E22),ISNUMBER(F22)),IF(H22&lt;G22,1,0)+H22-IF(AND(G22&lt;AO22,CONFIGURAÇÕES!$M$5="SIM"),G22,MAX(G22,AO22)),IF($D22=$D$16,0,""))</f>
        <v/>
      </c>
      <c r="M22" s="107"/>
      <c r="N22" s="83"/>
      <c r="O22" s="84"/>
      <c r="P22" s="41" t="str">
        <f t="shared" si="1"/>
        <v/>
      </c>
      <c r="Q22" s="41" t="str">
        <f t="shared" ref="Q22:Q60" si="9">IF(ISNUMBER(O22),IF(O22&lt;N22,1,0)+QUOTIENT(O22,100)/24+MOD(O22,100)/(24*60),"")</f>
        <v/>
      </c>
      <c r="R22" s="42" t="e">
        <f ca="1">IF(AND(ISNUMBER($B22),AQ22&lt;&gt;0),P22-AQ22&gt;CONFIGURAÇÕES!$H$5,FALSE)</f>
        <v>#VALUE!</v>
      </c>
      <c r="S22" s="42" t="b">
        <f ca="1">IF(AND(ISNUMBER($B22),AR22&lt;&gt;0),Q22&lt;AR22-CONFIGURAÇÕES!$H$5,FALSE)</f>
        <v>0</v>
      </c>
      <c r="T22" s="42" t="e">
        <f t="shared" ca="1" si="2"/>
        <v>#VALUE!</v>
      </c>
      <c r="U22" s="32" t="str">
        <f>IF(AND(ISNUMBER($B22),ISNUMBER(N22),ISNUMBER(O22)),IF(Q22&lt;P22,1,0)+Q22-IF(AND(P22&lt;AQ22,CONFIGURAÇÕES!$M$5="SIM"),P22,MAX(P22,AQ22)),IF($D22=$D$16,0,""))</f>
        <v/>
      </c>
      <c r="V22" s="45"/>
      <c r="W22" s="33">
        <f t="shared" ca="1" si="3"/>
        <v>0.33333333333333331</v>
      </c>
      <c r="X22" s="28" t="str">
        <f>IF(AND(OR(ISNUMBER(L22),ISNUMBER(U22)),ISNUMBER(B22)),IF(ISNUMBER(L22),L22,0)+IF(ISNUMBER(U22),U22,0),"")</f>
        <v/>
      </c>
      <c r="Y22" s="46"/>
      <c r="Z22" s="34" t="str">
        <f>IF(AND(ISNUMBER(X22),ISNUMBER($B22)),IF(X22&lt;W22,W22-X22,""),"")</f>
        <v/>
      </c>
      <c r="AA22" s="35" t="str">
        <f>IF(ISNUMBER(Z22),(HOUR(Z22)+MINUTE(Z22)/60)*CONFIGURAÇÕES!$J$14,"")</f>
        <v/>
      </c>
      <c r="AB22" s="36" t="str">
        <f>IF(AND(ISNUMBER($B22),ISNUMBER(X22)),IF(X22&gt;W22,X22-W22,""),"")</f>
        <v/>
      </c>
      <c r="AC22" s="35" t="str">
        <f>IF(ISNUMBER(AB22),(HOUR(AB22)+MINUTE(AB22)/60)*CONFIGURAÇÕES!$J$14*(1+AS22),"")</f>
        <v/>
      </c>
      <c r="AD22" s="45"/>
      <c r="AE22" s="83"/>
      <c r="AF22" s="89"/>
      <c r="AG22" s="41">
        <f t="shared" ref="AG22:AG48" si="10">QUOTIENT(AE22,100)/24+MOD(AE22,100)/(24*60)</f>
        <v>0</v>
      </c>
      <c r="AH22" s="41">
        <f t="shared" ref="AH22:AH60" si="11">QUOTIENT(AF22,100)/24+MOD(AF22,100)/(24*60)+IF(AF22&lt;AE22,1,0)</f>
        <v>0</v>
      </c>
      <c r="AI22" s="33" t="str">
        <f t="shared" si="5"/>
        <v/>
      </c>
      <c r="AJ22" s="45"/>
      <c r="AK22" s="36" t="str">
        <f t="shared" ref="AK22:AK60" si="12">IF(AND(ISNUMBER($B22),ISNUMBER(AI22)),AI22,"")</f>
        <v/>
      </c>
      <c r="AL22" s="37" t="str">
        <f>IF(ISNUMBER(AK22),(HOUR(AK22)+MINUTE(AK22)/60)*CONFIGURAÇÕES!$J$14*(1+AT22),"")</f>
        <v/>
      </c>
      <c r="AM22" s="45"/>
      <c r="AN22" s="38">
        <f t="shared" si="6"/>
        <v>3</v>
      </c>
      <c r="AO22" s="39">
        <f ca="1">IF(ISNUMBER($B22),INDIRECT("CONFIGURAÇÕES!"&amp;ADDRESS(ROW(CONFIGURAÇÕES!$F$20),COLUMN(CONFIGURAÇÕES!$F$20)-1+FREQUÊNCIA!$AN22)),"")</f>
        <v>0.33333333333333331</v>
      </c>
      <c r="AP22" s="39">
        <f ca="1">IF(ISNUMBER($B22),INDIRECT("CONFIGURAÇÕES!"&amp;ADDRESS(ROW(CONFIGURAÇÕES!$F$21),COLUMN(CONFIGURAÇÕES!$F$21)-1+FREQUÊNCIA!$AN22)),"")</f>
        <v>0.5</v>
      </c>
      <c r="AQ22" s="39">
        <f ca="1">IF(ISNUMBER($B22),INDIRECT("CONFIGURAÇÕES!"&amp;ADDRESS(ROW(CONFIGURAÇÕES!$F$22),COLUMN(CONFIGURAÇÕES!$F$22)-1+FREQUÊNCIA!$AN22)),"")</f>
        <v>0.58333333333333337</v>
      </c>
      <c r="AR22" s="39">
        <f ca="1">IF(ISNUMBER($B22),INDIRECT("CONFIGURAÇÕES!"&amp;ADDRESS(ROW(CONFIGURAÇÕES!$F$23),COLUMN(CONFIGURAÇÕES!$F$23)-1+FREQUÊNCIA!$AN22)),"")</f>
        <v>0.75</v>
      </c>
      <c r="AS22" s="40">
        <f ca="1">IF(ISNUMBER($B22),INDIRECT("CONFIGURAÇÕES!"&amp;ADDRESS(ROW(CONFIGURAÇÕES!$F$25),COLUMN(CONFIGURAÇÕES!$F$25)-1+FREQUÊNCIA!$AN22)),"")</f>
        <v>0.5</v>
      </c>
      <c r="AT22" s="40">
        <f ca="1">IF(ISNUMBER($B22),INDIRECT("CONFIGURAÇÕES!"&amp;ADDRESS(ROW(CONFIGURAÇÕES!$F$26),COLUMN(CONFIGURAÇÕES!$F$26)-1+FREQUÊNCIA!$AN22)),"")</f>
        <v>1</v>
      </c>
    </row>
    <row r="23" spans="1:47" s="38" customFormat="1" ht="22.5" customHeight="1">
      <c r="A23" s="53"/>
      <c r="B23" s="109">
        <f t="shared" ref="B23:B59" si="13">B22+1</f>
        <v>40920</v>
      </c>
      <c r="C23" s="27" t="str">
        <f t="shared" si="7"/>
        <v>qui</v>
      </c>
      <c r="D23" s="80"/>
      <c r="E23" s="83"/>
      <c r="F23" s="84"/>
      <c r="G23" s="41" t="str">
        <f t="shared" si="8"/>
        <v/>
      </c>
      <c r="H23" s="41" t="str">
        <f t="shared" ref="H23:H60" si="14">IF(ISNUMBER(F23),IF(F23&lt;E23,1,0)+QUOTIENT(F23,100)/24+MOD(F23,100)/(24*60),"")</f>
        <v/>
      </c>
      <c r="I23" s="42" t="e">
        <f ca="1">IF(AND(ISNUMBER($B23),AO23&lt;&gt;0),G23-AO23&gt;CONFIGURAÇÕES!$H$5,FALSE)</f>
        <v>#VALUE!</v>
      </c>
      <c r="J23" s="42" t="b">
        <f ca="1">IF(AND(ISNUMBER($B23),AP23&lt;&gt;0),H23&lt;AP23-CONFIGURAÇÕES!$H$5,FALSE)</f>
        <v>0</v>
      </c>
      <c r="K23" s="42" t="e">
        <f t="shared" ca="1" si="0"/>
        <v>#VALUE!</v>
      </c>
      <c r="L23" s="31" t="str">
        <f>IF(AND(ISNUMBER($B23),ISNUMBER(E23),ISNUMBER(F23)),IF(H23&lt;G23,1,0)+H23-IF(AND(G23&lt;AO23,CONFIGURAÇÕES!$M$5="SIM"),G23,MAX(G23,AO23)),IF($D23=$D$16,0,""))</f>
        <v/>
      </c>
      <c r="M23" s="107"/>
      <c r="N23" s="83"/>
      <c r="O23" s="84"/>
      <c r="P23" s="41" t="str">
        <f t="shared" si="1"/>
        <v/>
      </c>
      <c r="Q23" s="41" t="str">
        <f t="shared" si="9"/>
        <v/>
      </c>
      <c r="R23" s="42" t="e">
        <f ca="1">IF(AND(ISNUMBER($B23),AQ23&lt;&gt;0),P23-AQ23&gt;CONFIGURAÇÕES!$H$5,FALSE)</f>
        <v>#VALUE!</v>
      </c>
      <c r="S23" s="42" t="b">
        <f ca="1">IF(AND(ISNUMBER($B23),AR23&lt;&gt;0),Q23&lt;AR23-CONFIGURAÇÕES!$H$5,FALSE)</f>
        <v>0</v>
      </c>
      <c r="T23" s="42" t="e">
        <f t="shared" ca="1" si="2"/>
        <v>#VALUE!</v>
      </c>
      <c r="U23" s="32" t="str">
        <f>IF(AND(ISNUMBER($B23),ISNUMBER(N23),ISNUMBER(O23)),IF(Q23&lt;P23,1,0)+Q23-IF(AND(P23&lt;AQ23,CONFIGURAÇÕES!$M$5="SIM"),P23,MAX(P23,AQ23)),IF($D23=$D$16,0,""))</f>
        <v/>
      </c>
      <c r="V23" s="45"/>
      <c r="W23" s="33">
        <f t="shared" ca="1" si="3"/>
        <v>0.33333333333333331</v>
      </c>
      <c r="X23" s="28" t="str">
        <f t="shared" si="4"/>
        <v/>
      </c>
      <c r="Y23" s="46"/>
      <c r="Z23" s="34" t="str">
        <f t="shared" ref="Z23:Z60" si="15">IF(AND(ISNUMBER(X23),ISNUMBER($B23)),IF(X23&lt;W23,W23-X23,""),"")</f>
        <v/>
      </c>
      <c r="AA23" s="35" t="str">
        <f>IF(ISNUMBER(Z23),(HOUR(Z23)+MINUTE(Z23)/60)*CONFIGURAÇÕES!$J$14,"")</f>
        <v/>
      </c>
      <c r="AB23" s="36" t="str">
        <f t="shared" ref="AB23:AB60" si="16">IF(AND(ISNUMBER($B23),ISNUMBER(X23)),IF(X23&gt;W23,X23-W23,""),"")</f>
        <v/>
      </c>
      <c r="AC23" s="35" t="str">
        <f>IF(ISNUMBER(AB23),(HOUR(AB23)+MINUTE(AB23)/60)*CONFIGURAÇÕES!$J$14*(1+AS23),"")</f>
        <v/>
      </c>
      <c r="AD23" s="45"/>
      <c r="AE23" s="83"/>
      <c r="AF23" s="84"/>
      <c r="AG23" s="41">
        <f t="shared" si="10"/>
        <v>0</v>
      </c>
      <c r="AH23" s="41">
        <f t="shared" si="11"/>
        <v>0</v>
      </c>
      <c r="AI23" s="33" t="str">
        <f t="shared" si="5"/>
        <v/>
      </c>
      <c r="AJ23" s="45"/>
      <c r="AK23" s="36" t="str">
        <f t="shared" si="12"/>
        <v/>
      </c>
      <c r="AL23" s="37" t="str">
        <f>IF(ISNUMBER(AK23),(HOUR(AK23)+MINUTE(AK23)/60)*CONFIGURAÇÕES!$J$14*(1+AT23),"")</f>
        <v/>
      </c>
      <c r="AM23" s="45"/>
      <c r="AN23" s="38">
        <f t="shared" si="6"/>
        <v>4</v>
      </c>
      <c r="AO23" s="39">
        <f ca="1">IF(ISNUMBER($B23),INDIRECT("CONFIGURAÇÕES!"&amp;ADDRESS(ROW(CONFIGURAÇÕES!$F$20),COLUMN(CONFIGURAÇÕES!$F$20)-1+FREQUÊNCIA!$AN23)),"")</f>
        <v>0.33333333333333331</v>
      </c>
      <c r="AP23" s="39">
        <f ca="1">IF(ISNUMBER($B23),INDIRECT("CONFIGURAÇÕES!"&amp;ADDRESS(ROW(CONFIGURAÇÕES!$F$21),COLUMN(CONFIGURAÇÕES!$F$21)-1+FREQUÊNCIA!$AN23)),"")</f>
        <v>0.5</v>
      </c>
      <c r="AQ23" s="39">
        <f ca="1">IF(ISNUMBER($B23),INDIRECT("CONFIGURAÇÕES!"&amp;ADDRESS(ROW(CONFIGURAÇÕES!$F$22),COLUMN(CONFIGURAÇÕES!$F$22)-1+FREQUÊNCIA!$AN23)),"")</f>
        <v>0.58333333333333337</v>
      </c>
      <c r="AR23" s="39">
        <f ca="1">IF(ISNUMBER($B23),INDIRECT("CONFIGURAÇÕES!"&amp;ADDRESS(ROW(CONFIGURAÇÕES!$F$23),COLUMN(CONFIGURAÇÕES!$F$23)-1+FREQUÊNCIA!$AN23)),"")</f>
        <v>0.75</v>
      </c>
      <c r="AS23" s="40">
        <f ca="1">IF(ISNUMBER($B23),INDIRECT("CONFIGURAÇÕES!"&amp;ADDRESS(ROW(CONFIGURAÇÕES!$F$25),COLUMN(CONFIGURAÇÕES!$F$25)-1+FREQUÊNCIA!$AN23)),"")</f>
        <v>0.5</v>
      </c>
      <c r="AT23" s="40">
        <f ca="1">IF(ISNUMBER($B23),INDIRECT("CONFIGURAÇÕES!"&amp;ADDRESS(ROW(CONFIGURAÇÕES!$F$26),COLUMN(CONFIGURAÇÕES!$F$26)-1+FREQUÊNCIA!$AN23)),"")</f>
        <v>1</v>
      </c>
    </row>
    <row r="24" spans="1:47" s="38" customFormat="1" ht="22.5" customHeight="1">
      <c r="A24" s="53"/>
      <c r="B24" s="109">
        <f t="shared" si="13"/>
        <v>40921</v>
      </c>
      <c r="C24" s="27" t="str">
        <f t="shared" si="7"/>
        <v>sex</v>
      </c>
      <c r="D24" s="80"/>
      <c r="E24" s="83"/>
      <c r="F24" s="84"/>
      <c r="G24" s="41" t="str">
        <f t="shared" si="8"/>
        <v/>
      </c>
      <c r="H24" s="41" t="str">
        <f t="shared" si="14"/>
        <v/>
      </c>
      <c r="I24" s="42" t="e">
        <f ca="1">IF(AND(ISNUMBER($B24),AO24&lt;&gt;0),G24-AO24&gt;CONFIGURAÇÕES!$H$5,FALSE)</f>
        <v>#VALUE!</v>
      </c>
      <c r="J24" s="42" t="b">
        <f ca="1">IF(AND(ISNUMBER($B24),AP24&lt;&gt;0),H24&lt;AP24-CONFIGURAÇÕES!$H$5,FALSE)</f>
        <v>0</v>
      </c>
      <c r="K24" s="42" t="e">
        <f t="shared" ca="1" si="0"/>
        <v>#VALUE!</v>
      </c>
      <c r="L24" s="31" t="str">
        <f>IF(AND(ISNUMBER($B24),ISNUMBER(E24),ISNUMBER(F24)),IF(H24&lt;G24,1,0)+H24-IF(AND(G24&lt;AO24,CONFIGURAÇÕES!$M$5="SIM"),G24,MAX(G24,AO24)),IF($D24=$D$16,0,""))</f>
        <v/>
      </c>
      <c r="M24" s="107"/>
      <c r="N24" s="83"/>
      <c r="O24" s="84"/>
      <c r="P24" s="41" t="str">
        <f t="shared" si="1"/>
        <v/>
      </c>
      <c r="Q24" s="41" t="str">
        <f t="shared" si="9"/>
        <v/>
      </c>
      <c r="R24" s="42" t="e">
        <f ca="1">IF(AND(ISNUMBER($B24),AQ24&lt;&gt;0),P24-AQ24&gt;CONFIGURAÇÕES!$H$5,FALSE)</f>
        <v>#VALUE!</v>
      </c>
      <c r="S24" s="42" t="b">
        <f ca="1">IF(AND(ISNUMBER($B24),AR24&lt;&gt;0),Q24&lt;AR24-CONFIGURAÇÕES!$H$5,FALSE)</f>
        <v>0</v>
      </c>
      <c r="T24" s="42" t="e">
        <f t="shared" ca="1" si="2"/>
        <v>#VALUE!</v>
      </c>
      <c r="U24" s="32" t="str">
        <f>IF(AND(ISNUMBER($B24),ISNUMBER(N24),ISNUMBER(O24)),IF(Q24&lt;P24,1,0)+Q24-IF(AND(P24&lt;AQ24,CONFIGURAÇÕES!$M$5="SIM"),P24,MAX(P24,AQ24)),IF($D24=$D$16,0,""))</f>
        <v/>
      </c>
      <c r="V24" s="45"/>
      <c r="W24" s="33">
        <f t="shared" ca="1" si="3"/>
        <v>0.33333333333333331</v>
      </c>
      <c r="X24" s="28" t="str">
        <f t="shared" si="4"/>
        <v/>
      </c>
      <c r="Y24" s="46"/>
      <c r="Z24" s="34" t="str">
        <f t="shared" si="15"/>
        <v/>
      </c>
      <c r="AA24" s="35" t="str">
        <f>IF(ISNUMBER(Z24),(HOUR(Z24)+MINUTE(Z24)/60)*CONFIGURAÇÕES!$J$14,"")</f>
        <v/>
      </c>
      <c r="AB24" s="36" t="str">
        <f t="shared" si="16"/>
        <v/>
      </c>
      <c r="AC24" s="35" t="str">
        <f>IF(ISNUMBER(AB24),(HOUR(AB24)+MINUTE(AB24)/60)*CONFIGURAÇÕES!$J$14*(1+AS24),"")</f>
        <v/>
      </c>
      <c r="AD24" s="45"/>
      <c r="AE24" s="83"/>
      <c r="AF24" s="84"/>
      <c r="AG24" s="41">
        <f t="shared" si="10"/>
        <v>0</v>
      </c>
      <c r="AH24" s="41">
        <f t="shared" si="11"/>
        <v>0</v>
      </c>
      <c r="AI24" s="33" t="str">
        <f t="shared" si="5"/>
        <v/>
      </c>
      <c r="AJ24" s="45"/>
      <c r="AK24" s="36" t="str">
        <f t="shared" si="12"/>
        <v/>
      </c>
      <c r="AL24" s="37" t="str">
        <f>IF(ISNUMBER(AK24),(HOUR(AK24)+MINUTE(AK24)/60)*CONFIGURAÇÕES!$J$14*(1+AT24),"")</f>
        <v/>
      </c>
      <c r="AM24" s="45"/>
      <c r="AN24" s="38">
        <f t="shared" si="6"/>
        <v>5</v>
      </c>
      <c r="AO24" s="39">
        <f ca="1">IF(ISNUMBER($B24),INDIRECT("CONFIGURAÇÕES!"&amp;ADDRESS(ROW(CONFIGURAÇÕES!$F$20),COLUMN(CONFIGURAÇÕES!$F$20)-1+FREQUÊNCIA!$AN24)),"")</f>
        <v>0.33333333333333331</v>
      </c>
      <c r="AP24" s="39">
        <f ca="1">IF(ISNUMBER($B24),INDIRECT("CONFIGURAÇÕES!"&amp;ADDRESS(ROW(CONFIGURAÇÕES!$F$21),COLUMN(CONFIGURAÇÕES!$F$21)-1+FREQUÊNCIA!$AN24)),"")</f>
        <v>0.5</v>
      </c>
      <c r="AQ24" s="39">
        <f ca="1">IF(ISNUMBER($B24),INDIRECT("CONFIGURAÇÕES!"&amp;ADDRESS(ROW(CONFIGURAÇÕES!$F$22),COLUMN(CONFIGURAÇÕES!$F$22)-1+FREQUÊNCIA!$AN24)),"")</f>
        <v>0.58333333333333337</v>
      </c>
      <c r="AR24" s="39">
        <f ca="1">IF(ISNUMBER($B24),INDIRECT("CONFIGURAÇÕES!"&amp;ADDRESS(ROW(CONFIGURAÇÕES!$F$23),COLUMN(CONFIGURAÇÕES!$F$23)-1+FREQUÊNCIA!$AN24)),"")</f>
        <v>0.75</v>
      </c>
      <c r="AS24" s="40">
        <f ca="1">IF(ISNUMBER($B24),INDIRECT("CONFIGURAÇÕES!"&amp;ADDRESS(ROW(CONFIGURAÇÕES!$F$25),COLUMN(CONFIGURAÇÕES!$F$25)-1+FREQUÊNCIA!$AN24)),"")</f>
        <v>0.5</v>
      </c>
      <c r="AT24" s="40">
        <f ca="1">IF(ISNUMBER($B24),INDIRECT("CONFIGURAÇÕES!"&amp;ADDRESS(ROW(CONFIGURAÇÕES!$F$26),COLUMN(CONFIGURAÇÕES!$F$26)-1+FREQUÊNCIA!$AN24)),"")</f>
        <v>1</v>
      </c>
    </row>
    <row r="25" spans="1:47" s="38" customFormat="1" ht="22.5" customHeight="1">
      <c r="A25" s="53"/>
      <c r="B25" s="109">
        <f t="shared" si="13"/>
        <v>40922</v>
      </c>
      <c r="C25" s="27" t="str">
        <f t="shared" si="7"/>
        <v>sáb</v>
      </c>
      <c r="D25" s="80"/>
      <c r="E25" s="83"/>
      <c r="F25" s="84"/>
      <c r="G25" s="41" t="str">
        <f t="shared" si="8"/>
        <v/>
      </c>
      <c r="H25" s="41" t="str">
        <f>IF(ISNUMBER(F25),IF(F25&lt;E25,1,0)+QUOTIENT(F25,100)/24+MOD(F25,100)/(24*60),"")</f>
        <v/>
      </c>
      <c r="I25" s="42" t="e">
        <f ca="1">IF(AND(ISNUMBER($B25),AO25&lt;&gt;0),G25-AO25&gt;CONFIGURAÇÕES!$H$5,FALSE)</f>
        <v>#VALUE!</v>
      </c>
      <c r="J25" s="42" t="b">
        <f ca="1">IF(AND(ISNUMBER($B25),AP25&lt;&gt;0),H25&lt;AP25-CONFIGURAÇÕES!$H$5,FALSE)</f>
        <v>0</v>
      </c>
      <c r="K25" s="42" t="e">
        <f t="shared" ca="1" si="0"/>
        <v>#VALUE!</v>
      </c>
      <c r="L25" s="31" t="str">
        <f>IF(AND(ISNUMBER($B25),ISNUMBER(E25),ISNUMBER(F25)),IF(H25&lt;G25,1,0)+H25-IF(AND(G25&lt;AO25,CONFIGURAÇÕES!$M$5="SIM"),G25,MAX(G25,AO25)),IF($D25=$D$16,0,""))</f>
        <v/>
      </c>
      <c r="M25" s="107"/>
      <c r="N25" s="83"/>
      <c r="O25" s="84"/>
      <c r="P25" s="41" t="str">
        <f t="shared" si="1"/>
        <v/>
      </c>
      <c r="Q25" s="41" t="str">
        <f t="shared" si="9"/>
        <v/>
      </c>
      <c r="R25" s="42" t="b">
        <f ca="1">IF(AND(ISNUMBER($B25),AQ25&lt;&gt;0),P25-AQ25&gt;CONFIGURAÇÕES!$H$5,FALSE)</f>
        <v>0</v>
      </c>
      <c r="S25" s="42" t="b">
        <f ca="1">IF(AND(ISNUMBER($B25),AR25&lt;&gt;0),Q25&lt;AR25-CONFIGURAÇÕES!$H$5,FALSE)</f>
        <v>0</v>
      </c>
      <c r="T25" s="42" t="b">
        <f t="shared" ca="1" si="2"/>
        <v>0</v>
      </c>
      <c r="U25" s="32" t="str">
        <f>IF(AND(ISNUMBER($B25),ISNUMBER(N25),ISNUMBER(O25)),IF(Q25&lt;P25,1,0)+Q25-IF(AND(P25&lt;AQ25,CONFIGURAÇÕES!$M$5="SIM"),P25,MAX(P25,AQ25)),IF($D25=$D$16,0,""))</f>
        <v/>
      </c>
      <c r="V25" s="45"/>
      <c r="W25" s="33">
        <f t="shared" ca="1" si="3"/>
        <v>0.16666666666666669</v>
      </c>
      <c r="X25" s="28" t="str">
        <f>IF(AND(OR(ISNUMBER(L25),ISNUMBER(U25)),ISNUMBER(B25)),IF(ISNUMBER(L25),L25,0)+IF(ISNUMBER(U25),U25,0),"")</f>
        <v/>
      </c>
      <c r="Y25" s="46"/>
      <c r="Z25" s="34" t="str">
        <f>IF(AND(ISNUMBER(X25),ISNUMBER($B25)),IF(X25&lt;W25,W25-X25,""),"")</f>
        <v/>
      </c>
      <c r="AA25" s="35" t="str">
        <f>IF(ISNUMBER(Z25),(HOUR(Z25)+MINUTE(Z25)/60)*CONFIGURAÇÕES!$J$14,"")</f>
        <v/>
      </c>
      <c r="AB25" s="36" t="str">
        <f>IF(AND(ISNUMBER($B25),ISNUMBER(X25)),IF(X25&gt;W25,X25-W25,""),"")</f>
        <v/>
      </c>
      <c r="AC25" s="35" t="str">
        <f>IF(ISNUMBER(AB25),(HOUR(AB25)+MINUTE(AB25)/60)*CONFIGURAÇÕES!$J$14*(1+AS25),"")</f>
        <v/>
      </c>
      <c r="AD25" s="45"/>
      <c r="AE25" s="83"/>
      <c r="AF25" s="84"/>
      <c r="AG25" s="41">
        <f t="shared" si="10"/>
        <v>0</v>
      </c>
      <c r="AH25" s="41">
        <f t="shared" si="11"/>
        <v>0</v>
      </c>
      <c r="AI25" s="33" t="str">
        <f t="shared" si="5"/>
        <v/>
      </c>
      <c r="AJ25" s="45"/>
      <c r="AK25" s="36" t="str">
        <f t="shared" si="12"/>
        <v/>
      </c>
      <c r="AL25" s="37" t="str">
        <f>IF(ISNUMBER(AK25),(HOUR(AK25)+MINUTE(AK25)/60)*CONFIGURAÇÕES!$J$14*(1+AT25),"")</f>
        <v/>
      </c>
      <c r="AM25" s="45"/>
      <c r="AN25" s="38">
        <f t="shared" si="6"/>
        <v>6</v>
      </c>
      <c r="AO25" s="39">
        <f ca="1">IF(ISNUMBER($B25),INDIRECT("CONFIGURAÇÕES!"&amp;ADDRESS(ROW(CONFIGURAÇÕES!$F$20),COLUMN(CONFIGURAÇÕES!$F$20)-1+FREQUÊNCIA!$AN25)),"")</f>
        <v>0.33333333333333331</v>
      </c>
      <c r="AP25" s="39">
        <f ca="1">IF(ISNUMBER($B25),INDIRECT("CONFIGURAÇÕES!"&amp;ADDRESS(ROW(CONFIGURAÇÕES!$F$21),COLUMN(CONFIGURAÇÕES!$F$21)-1+FREQUÊNCIA!$AN25)),"")</f>
        <v>0.5</v>
      </c>
      <c r="AQ25" s="39">
        <f ca="1">IF(ISNUMBER($B25),INDIRECT("CONFIGURAÇÕES!"&amp;ADDRESS(ROW(CONFIGURAÇÕES!$F$22),COLUMN(CONFIGURAÇÕES!$F$22)-1+FREQUÊNCIA!$AN25)),"")</f>
        <v>0</v>
      </c>
      <c r="AR25" s="39">
        <f ca="1">IF(ISNUMBER($B25),INDIRECT("CONFIGURAÇÕES!"&amp;ADDRESS(ROW(CONFIGURAÇÕES!$F$23),COLUMN(CONFIGURAÇÕES!$F$23)-1+FREQUÊNCIA!$AN25)),"")</f>
        <v>0</v>
      </c>
      <c r="AS25" s="40">
        <f ca="1">IF(ISNUMBER($B25),INDIRECT("CONFIGURAÇÕES!"&amp;ADDRESS(ROW(CONFIGURAÇÕES!$F$25),COLUMN(CONFIGURAÇÕES!$F$25)-1+FREQUÊNCIA!$AN25)),"")</f>
        <v>1</v>
      </c>
      <c r="AT25" s="40">
        <f ca="1">IF(ISNUMBER($B25),INDIRECT("CONFIGURAÇÕES!"&amp;ADDRESS(ROW(CONFIGURAÇÕES!$F$26),COLUMN(CONFIGURAÇÕES!$F$26)-1+FREQUÊNCIA!$AN25)),"")</f>
        <v>1.5</v>
      </c>
    </row>
    <row r="26" spans="1:47" s="38" customFormat="1" ht="22.5" customHeight="1">
      <c r="A26" s="53"/>
      <c r="B26" s="109">
        <f t="shared" si="13"/>
        <v>40923</v>
      </c>
      <c r="C26" s="27" t="str">
        <f t="shared" si="7"/>
        <v>dom</v>
      </c>
      <c r="D26" s="80"/>
      <c r="E26" s="83"/>
      <c r="F26" s="84"/>
      <c r="G26" s="41" t="str">
        <f t="shared" si="8"/>
        <v/>
      </c>
      <c r="H26" s="41" t="str">
        <f t="shared" si="14"/>
        <v/>
      </c>
      <c r="I26" s="42" t="b">
        <f ca="1">IF(AND(ISNUMBER($B26),AO26&lt;&gt;0),G26-AO26&gt;CONFIGURAÇÕES!$H$5,FALSE)</f>
        <v>0</v>
      </c>
      <c r="J26" s="42" t="b">
        <f ca="1">IF(AND(ISNUMBER($B26),AP26&lt;&gt;0),H26&lt;AP26-CONFIGURAÇÕES!$H$5,FALSE)</f>
        <v>0</v>
      </c>
      <c r="K26" s="42" t="b">
        <f t="shared" ca="1" si="0"/>
        <v>0</v>
      </c>
      <c r="L26" s="31" t="str">
        <f>IF(AND(ISNUMBER($B26),ISNUMBER(E26),ISNUMBER(F26)),IF(H26&lt;G26,1,0)+H26-IF(AND(G26&lt;AO26,CONFIGURAÇÕES!$M$5="SIM"),G26,MAX(G26,AO26)),IF($D26=$D$16,0,""))</f>
        <v/>
      </c>
      <c r="M26" s="107"/>
      <c r="N26" s="83"/>
      <c r="O26" s="84"/>
      <c r="P26" s="41" t="str">
        <f t="shared" si="1"/>
        <v/>
      </c>
      <c r="Q26" s="41" t="str">
        <f t="shared" si="9"/>
        <v/>
      </c>
      <c r="R26" s="42" t="b">
        <f ca="1">IF(AND(ISNUMBER($B26),AQ26&lt;&gt;0),P26-AQ26&gt;CONFIGURAÇÕES!$H$5,FALSE)</f>
        <v>0</v>
      </c>
      <c r="S26" s="42" t="b">
        <f ca="1">IF(AND(ISNUMBER($B26),AR26&lt;&gt;0),Q26&lt;AR26-CONFIGURAÇÕES!$H$5,FALSE)</f>
        <v>0</v>
      </c>
      <c r="T26" s="42" t="b">
        <f t="shared" ca="1" si="2"/>
        <v>0</v>
      </c>
      <c r="U26" s="32" t="str">
        <f>IF(AND(ISNUMBER($B26),ISNUMBER(N26),ISNUMBER(O26)),IF(Q26&lt;P26,1,0)+Q26-IF(AND(P26&lt;AQ26,CONFIGURAÇÕES!$M$5="SIM"),P26,MAX(P26,AQ26)),IF($D26=$D$16,0,""))</f>
        <v/>
      </c>
      <c r="V26" s="45"/>
      <c r="W26" s="33">
        <f t="shared" ca="1" si="3"/>
        <v>0</v>
      </c>
      <c r="X26" s="28" t="str">
        <f t="shared" si="4"/>
        <v/>
      </c>
      <c r="Y26" s="46"/>
      <c r="Z26" s="34" t="str">
        <f t="shared" si="15"/>
        <v/>
      </c>
      <c r="AA26" s="35" t="str">
        <f>IF(ISNUMBER(Z26),(HOUR(Z26)+MINUTE(Z26)/60)*CONFIGURAÇÕES!$J$14,"")</f>
        <v/>
      </c>
      <c r="AB26" s="36" t="str">
        <f t="shared" si="16"/>
        <v/>
      </c>
      <c r="AC26" s="35" t="str">
        <f>IF(ISNUMBER(AB26),(HOUR(AB26)+MINUTE(AB26)/60)*CONFIGURAÇÕES!$J$14*(1+AS26),"")</f>
        <v/>
      </c>
      <c r="AD26" s="45"/>
      <c r="AE26" s="83"/>
      <c r="AF26" s="84"/>
      <c r="AG26" s="41">
        <f t="shared" si="10"/>
        <v>0</v>
      </c>
      <c r="AH26" s="41">
        <f t="shared" si="11"/>
        <v>0</v>
      </c>
      <c r="AI26" s="33" t="str">
        <f t="shared" si="5"/>
        <v/>
      </c>
      <c r="AJ26" s="45"/>
      <c r="AK26" s="36" t="str">
        <f t="shared" si="12"/>
        <v/>
      </c>
      <c r="AL26" s="37" t="str">
        <f>IF(ISNUMBER(AK26),(HOUR(AK26)+MINUTE(AK26)/60)*CONFIGURAÇÕES!$J$14*(1+AT26),"")</f>
        <v/>
      </c>
      <c r="AM26" s="45"/>
      <c r="AN26" s="38">
        <f t="shared" si="6"/>
        <v>7</v>
      </c>
      <c r="AO26" s="39">
        <f ca="1">IF(ISNUMBER($B26),INDIRECT("CONFIGURAÇÕES!"&amp;ADDRESS(ROW(CONFIGURAÇÕES!$F$20),COLUMN(CONFIGURAÇÕES!$F$20)-1+FREQUÊNCIA!$AN26)),"")</f>
        <v>0</v>
      </c>
      <c r="AP26" s="39">
        <f ca="1">IF(ISNUMBER($B26),INDIRECT("CONFIGURAÇÕES!"&amp;ADDRESS(ROW(CONFIGURAÇÕES!$F$21),COLUMN(CONFIGURAÇÕES!$F$21)-1+FREQUÊNCIA!$AN26)),"")</f>
        <v>0</v>
      </c>
      <c r="AQ26" s="39">
        <f ca="1">IF(ISNUMBER($B26),INDIRECT("CONFIGURAÇÕES!"&amp;ADDRESS(ROW(CONFIGURAÇÕES!$F$22),COLUMN(CONFIGURAÇÕES!$F$22)-1+FREQUÊNCIA!$AN26)),"")</f>
        <v>0</v>
      </c>
      <c r="AR26" s="39">
        <f ca="1">IF(ISNUMBER($B26),INDIRECT("CONFIGURAÇÕES!"&amp;ADDRESS(ROW(CONFIGURAÇÕES!$F$23),COLUMN(CONFIGURAÇÕES!$F$23)-1+FREQUÊNCIA!$AN26)),"")</f>
        <v>0</v>
      </c>
      <c r="AS26" s="40">
        <f ca="1">IF(ISNUMBER($B26),INDIRECT("CONFIGURAÇÕES!"&amp;ADDRESS(ROW(CONFIGURAÇÕES!$F$25),COLUMN(CONFIGURAÇÕES!$F$25)-1+FREQUÊNCIA!$AN26)),"")</f>
        <v>1</v>
      </c>
      <c r="AT26" s="40">
        <f ca="1">IF(ISNUMBER($B26),INDIRECT("CONFIGURAÇÕES!"&amp;ADDRESS(ROW(CONFIGURAÇÕES!$F$26),COLUMN(CONFIGURAÇÕES!$F$26)-1+FREQUÊNCIA!$AN26)),"")</f>
        <v>1.5</v>
      </c>
    </row>
    <row r="27" spans="1:47" s="38" customFormat="1" ht="22.5" customHeight="1">
      <c r="A27" s="53"/>
      <c r="B27" s="109">
        <f t="shared" si="13"/>
        <v>40924</v>
      </c>
      <c r="C27" s="27" t="str">
        <f t="shared" si="7"/>
        <v>seg</v>
      </c>
      <c r="D27" s="80"/>
      <c r="E27" s="83"/>
      <c r="F27" s="84"/>
      <c r="G27" s="41" t="str">
        <f t="shared" si="8"/>
        <v/>
      </c>
      <c r="H27" s="41" t="str">
        <f t="shared" si="14"/>
        <v/>
      </c>
      <c r="I27" s="42" t="e">
        <f ca="1">IF(AND(ISNUMBER($B27),AO27&lt;&gt;0),G27-AO27&gt;CONFIGURAÇÕES!$H$5,FALSE)</f>
        <v>#VALUE!</v>
      </c>
      <c r="J27" s="42" t="b">
        <f ca="1">IF(AND(ISNUMBER($B27),AP27&lt;&gt;0),H27&lt;AP27-CONFIGURAÇÕES!$H$5,FALSE)</f>
        <v>0</v>
      </c>
      <c r="K27" s="42" t="e">
        <f t="shared" ca="1" si="0"/>
        <v>#VALUE!</v>
      </c>
      <c r="L27" s="31" t="str">
        <f>IF(AND(ISNUMBER($B27),ISNUMBER(E27),ISNUMBER(F27)),IF(H27&lt;G27,1,0)+H27-IF(AND(G27&lt;AO27,CONFIGURAÇÕES!$M$5="SIM"),G27,MAX(G27,AO27)),IF($D27=$D$16,0,""))</f>
        <v/>
      </c>
      <c r="M27" s="107"/>
      <c r="N27" s="83"/>
      <c r="O27" s="84"/>
      <c r="P27" s="41" t="str">
        <f t="shared" si="1"/>
        <v/>
      </c>
      <c r="Q27" s="41" t="str">
        <f t="shared" si="9"/>
        <v/>
      </c>
      <c r="R27" s="42" t="e">
        <f ca="1">IF(AND(ISNUMBER($B27),AQ27&lt;&gt;0),P27-AQ27&gt;CONFIGURAÇÕES!$H$5,FALSE)</f>
        <v>#VALUE!</v>
      </c>
      <c r="S27" s="42" t="b">
        <f ca="1">IF(AND(ISNUMBER($B27),AR27&lt;&gt;0),Q27&lt;AR27-CONFIGURAÇÕES!$H$5,FALSE)</f>
        <v>0</v>
      </c>
      <c r="T27" s="42" t="e">
        <f t="shared" ca="1" si="2"/>
        <v>#VALUE!</v>
      </c>
      <c r="U27" s="32" t="str">
        <f>IF(AND(ISNUMBER($B27),ISNUMBER(N27),ISNUMBER(O27)),IF(Q27&lt;P27,1,0)+Q27-IF(AND(P27&lt;AQ27,CONFIGURAÇÕES!$M$5="SIM"),P27,MAX(P27,AQ27)),IF($D27=$D$16,0,""))</f>
        <v/>
      </c>
      <c r="V27" s="45"/>
      <c r="W27" s="33">
        <f t="shared" ca="1" si="3"/>
        <v>0.33333333333333331</v>
      </c>
      <c r="X27" s="28" t="str">
        <f t="shared" si="4"/>
        <v/>
      </c>
      <c r="Y27" s="46"/>
      <c r="Z27" s="34" t="str">
        <f t="shared" si="15"/>
        <v/>
      </c>
      <c r="AA27" s="35" t="str">
        <f>IF(ISNUMBER(Z27),(HOUR(Z27)+MINUTE(Z27)/60)*CONFIGURAÇÕES!$J$14,"")</f>
        <v/>
      </c>
      <c r="AB27" s="36" t="str">
        <f t="shared" si="16"/>
        <v/>
      </c>
      <c r="AC27" s="35" t="str">
        <f>IF(ISNUMBER(AB27),(HOUR(AB27)+MINUTE(AB27)/60)*CONFIGURAÇÕES!$J$14*(1+AS27),"")</f>
        <v/>
      </c>
      <c r="AD27" s="45"/>
      <c r="AE27" s="83"/>
      <c r="AF27" s="84"/>
      <c r="AG27" s="41">
        <f t="shared" si="10"/>
        <v>0</v>
      </c>
      <c r="AH27" s="41">
        <f t="shared" si="11"/>
        <v>0</v>
      </c>
      <c r="AI27" s="33" t="str">
        <f t="shared" si="5"/>
        <v/>
      </c>
      <c r="AJ27" s="45"/>
      <c r="AK27" s="36" t="str">
        <f t="shared" si="12"/>
        <v/>
      </c>
      <c r="AL27" s="37" t="str">
        <f>IF(ISNUMBER(AK27),(HOUR(AK27)+MINUTE(AK27)/60)*CONFIGURAÇÕES!$J$14*(1+AT27),"")</f>
        <v/>
      </c>
      <c r="AM27" s="45"/>
      <c r="AN27" s="38">
        <f t="shared" si="6"/>
        <v>1</v>
      </c>
      <c r="AO27" s="39">
        <f ca="1">IF(ISNUMBER($B27),INDIRECT("CONFIGURAÇÕES!"&amp;ADDRESS(ROW(CONFIGURAÇÕES!$F$20),COLUMN(CONFIGURAÇÕES!$F$20)-1+FREQUÊNCIA!$AN27)),"")</f>
        <v>0.33333333333333331</v>
      </c>
      <c r="AP27" s="39">
        <f ca="1">IF(ISNUMBER($B27),INDIRECT("CONFIGURAÇÕES!"&amp;ADDRESS(ROW(CONFIGURAÇÕES!$F$21),COLUMN(CONFIGURAÇÕES!$F$21)-1+FREQUÊNCIA!$AN27)),"")</f>
        <v>0.5</v>
      </c>
      <c r="AQ27" s="39">
        <f ca="1">IF(ISNUMBER($B27),INDIRECT("CONFIGURAÇÕES!"&amp;ADDRESS(ROW(CONFIGURAÇÕES!$F$22),COLUMN(CONFIGURAÇÕES!$F$22)-1+FREQUÊNCIA!$AN27)),"")</f>
        <v>0.58333333333333337</v>
      </c>
      <c r="AR27" s="39">
        <f ca="1">IF(ISNUMBER($B27),INDIRECT("CONFIGURAÇÕES!"&amp;ADDRESS(ROW(CONFIGURAÇÕES!$F$23),COLUMN(CONFIGURAÇÕES!$F$23)-1+FREQUÊNCIA!$AN27)),"")</f>
        <v>0.75</v>
      </c>
      <c r="AS27" s="40">
        <f ca="1">IF(ISNUMBER($B27),INDIRECT("CONFIGURAÇÕES!"&amp;ADDRESS(ROW(CONFIGURAÇÕES!$F$25),COLUMN(CONFIGURAÇÕES!$F$25)-1+FREQUÊNCIA!$AN27)),"")</f>
        <v>0.5</v>
      </c>
      <c r="AT27" s="40">
        <f ca="1">IF(ISNUMBER($B27),INDIRECT("CONFIGURAÇÕES!"&amp;ADDRESS(ROW(CONFIGURAÇÕES!$F$26),COLUMN(CONFIGURAÇÕES!$F$26)-1+FREQUÊNCIA!$AN27)),"")</f>
        <v>1</v>
      </c>
    </row>
    <row r="28" spans="1:47" s="38" customFormat="1" ht="22.5" customHeight="1">
      <c r="A28" s="53"/>
      <c r="B28" s="109">
        <f t="shared" si="13"/>
        <v>40925</v>
      </c>
      <c r="C28" s="27" t="str">
        <f t="shared" si="7"/>
        <v>ter</v>
      </c>
      <c r="D28" s="80"/>
      <c r="E28" s="83"/>
      <c r="F28" s="84"/>
      <c r="G28" s="41" t="str">
        <f t="shared" si="8"/>
        <v/>
      </c>
      <c r="H28" s="41" t="str">
        <f t="shared" si="14"/>
        <v/>
      </c>
      <c r="I28" s="42" t="e">
        <f ca="1">IF(AND(ISNUMBER($B28),AO28&lt;&gt;0),G28-AO28&gt;CONFIGURAÇÕES!$H$5,FALSE)</f>
        <v>#VALUE!</v>
      </c>
      <c r="J28" s="42" t="b">
        <f ca="1">IF(AND(ISNUMBER($B28),AP28&lt;&gt;0),H28&lt;AP28-CONFIGURAÇÕES!$H$5,FALSE)</f>
        <v>0</v>
      </c>
      <c r="K28" s="42" t="e">
        <f t="shared" ca="1" si="0"/>
        <v>#VALUE!</v>
      </c>
      <c r="L28" s="31" t="str">
        <f>IF(AND(ISNUMBER($B28),ISNUMBER(E28),ISNUMBER(F28)),IF(H28&lt;G28,1,0)+H28-IF(AND(G28&lt;AO28,CONFIGURAÇÕES!$M$5="SIM"),G28,MAX(G28,AO28)),IF($D28=$D$16,0,""))</f>
        <v/>
      </c>
      <c r="M28" s="107"/>
      <c r="N28" s="83"/>
      <c r="O28" s="84"/>
      <c r="P28" s="41" t="str">
        <f t="shared" si="1"/>
        <v/>
      </c>
      <c r="Q28" s="41" t="str">
        <f t="shared" si="9"/>
        <v/>
      </c>
      <c r="R28" s="42" t="e">
        <f ca="1">IF(AND(ISNUMBER($B28),AQ28&lt;&gt;0),P28-AQ28&gt;CONFIGURAÇÕES!$H$5,FALSE)</f>
        <v>#VALUE!</v>
      </c>
      <c r="S28" s="42" t="b">
        <f ca="1">IF(AND(ISNUMBER($B28),AR28&lt;&gt;0),Q28&lt;AR28-CONFIGURAÇÕES!$H$5,FALSE)</f>
        <v>0</v>
      </c>
      <c r="T28" s="42" t="e">
        <f t="shared" ca="1" si="2"/>
        <v>#VALUE!</v>
      </c>
      <c r="U28" s="32" t="str">
        <f>IF(AND(ISNUMBER($B28),ISNUMBER(N28),ISNUMBER(O28)),IF(Q28&lt;P28,1,0)+Q28-IF(AND(P28&lt;AQ28,CONFIGURAÇÕES!$M$5="SIM"),P28,MAX(P28,AQ28)),IF($D28=$D$16,0,""))</f>
        <v/>
      </c>
      <c r="V28" s="45"/>
      <c r="W28" s="33">
        <f t="shared" ca="1" si="3"/>
        <v>0.33333333333333331</v>
      </c>
      <c r="X28" s="28" t="str">
        <f t="shared" si="4"/>
        <v/>
      </c>
      <c r="Y28" s="46"/>
      <c r="Z28" s="34" t="str">
        <f>IF(AND(ISNUMBER(X28),ISNUMBER($B28)),IF(X28&lt;W28,W28-X28,""),"")</f>
        <v/>
      </c>
      <c r="AA28" s="35" t="str">
        <f>IF(ISNUMBER(Z28),(HOUR(Z28)+MINUTE(Z28)/60)*CONFIGURAÇÕES!$J$14,"")</f>
        <v/>
      </c>
      <c r="AB28" s="36" t="str">
        <f>IF(AND(ISNUMBER($B28),ISNUMBER(X28)),IF(X28&gt;W28,X28-W28,""),"")</f>
        <v/>
      </c>
      <c r="AC28" s="35" t="str">
        <f>IF(ISNUMBER(AB28),(HOUR(AB28)+MINUTE(AB28)/60)*CONFIGURAÇÕES!$J$14*(1+AS28),"")</f>
        <v/>
      </c>
      <c r="AD28" s="45"/>
      <c r="AE28" s="83"/>
      <c r="AF28" s="84"/>
      <c r="AG28" s="41">
        <f t="shared" si="10"/>
        <v>0</v>
      </c>
      <c r="AH28" s="41">
        <f t="shared" si="11"/>
        <v>0</v>
      </c>
      <c r="AI28" s="33" t="str">
        <f t="shared" si="5"/>
        <v/>
      </c>
      <c r="AJ28" s="45"/>
      <c r="AK28" s="36" t="str">
        <f t="shared" si="12"/>
        <v/>
      </c>
      <c r="AL28" s="37" t="str">
        <f>IF(ISNUMBER(AK28),(HOUR(AK28)+MINUTE(AK28)/60)*CONFIGURAÇÕES!$J$14*(1+AT28),"")</f>
        <v/>
      </c>
      <c r="AM28" s="45"/>
      <c r="AN28" s="38">
        <f t="shared" si="6"/>
        <v>2</v>
      </c>
      <c r="AO28" s="39">
        <f ca="1">IF(ISNUMBER($B28),INDIRECT("CONFIGURAÇÕES!"&amp;ADDRESS(ROW(CONFIGURAÇÕES!$F$20),COLUMN(CONFIGURAÇÕES!$F$20)-1+FREQUÊNCIA!$AN28)),"")</f>
        <v>0.33333333333333331</v>
      </c>
      <c r="AP28" s="39">
        <f ca="1">IF(ISNUMBER($B28),INDIRECT("CONFIGURAÇÕES!"&amp;ADDRESS(ROW(CONFIGURAÇÕES!$F$21),COLUMN(CONFIGURAÇÕES!$F$21)-1+FREQUÊNCIA!$AN28)),"")</f>
        <v>0.5</v>
      </c>
      <c r="AQ28" s="39">
        <f ca="1">IF(ISNUMBER($B28),INDIRECT("CONFIGURAÇÕES!"&amp;ADDRESS(ROW(CONFIGURAÇÕES!$F$22),COLUMN(CONFIGURAÇÕES!$F$22)-1+FREQUÊNCIA!$AN28)),"")</f>
        <v>0.58333333333333337</v>
      </c>
      <c r="AR28" s="39">
        <f ca="1">IF(ISNUMBER($B28),INDIRECT("CONFIGURAÇÕES!"&amp;ADDRESS(ROW(CONFIGURAÇÕES!$F$23),COLUMN(CONFIGURAÇÕES!$F$23)-1+FREQUÊNCIA!$AN28)),"")</f>
        <v>0.75</v>
      </c>
      <c r="AS28" s="40">
        <f ca="1">IF(ISNUMBER($B28),INDIRECT("CONFIGURAÇÕES!"&amp;ADDRESS(ROW(CONFIGURAÇÕES!$F$25),COLUMN(CONFIGURAÇÕES!$F$25)-1+FREQUÊNCIA!$AN28)),"")</f>
        <v>0.5</v>
      </c>
      <c r="AT28" s="40">
        <f ca="1">IF(ISNUMBER($B28),INDIRECT("CONFIGURAÇÕES!"&amp;ADDRESS(ROW(CONFIGURAÇÕES!$F$26),COLUMN(CONFIGURAÇÕES!$F$26)-1+FREQUÊNCIA!$AN28)),"")</f>
        <v>1</v>
      </c>
    </row>
    <row r="29" spans="1:47" s="38" customFormat="1" ht="22.5" customHeight="1">
      <c r="A29" s="53"/>
      <c r="B29" s="109">
        <f t="shared" si="13"/>
        <v>40926</v>
      </c>
      <c r="C29" s="27" t="str">
        <f t="shared" si="7"/>
        <v>qua</v>
      </c>
      <c r="D29" s="80"/>
      <c r="E29" s="83"/>
      <c r="F29" s="84"/>
      <c r="G29" s="41" t="str">
        <f t="shared" si="8"/>
        <v/>
      </c>
      <c r="H29" s="41" t="str">
        <f>IF(ISNUMBER(F29),IF(F29&lt;E29,1,0)+QUOTIENT(F29,100)/24+MOD(F29,100)/(24*60),"")</f>
        <v/>
      </c>
      <c r="I29" s="42" t="e">
        <f ca="1">IF(AND(ISNUMBER($B29),AO29&lt;&gt;0),G29-AO29&gt;CONFIGURAÇÕES!$H$5,FALSE)</f>
        <v>#VALUE!</v>
      </c>
      <c r="J29" s="42" t="b">
        <f ca="1">IF(AND(ISNUMBER($B29),AP29&lt;&gt;0),H29&lt;AP29-CONFIGURAÇÕES!$H$5,FALSE)</f>
        <v>0</v>
      </c>
      <c r="K29" s="42" t="e">
        <f t="shared" ca="1" si="0"/>
        <v>#VALUE!</v>
      </c>
      <c r="L29" s="31" t="str">
        <f>IF(AND(ISNUMBER($B29),ISNUMBER(E29),ISNUMBER(F29)),IF(H29&lt;G29,1,0)+H29-IF(AND(G29&lt;AO29,CONFIGURAÇÕES!$M$5="SIM"),G29,MAX(G29,AO29)),IF($D29=$D$16,0,""))</f>
        <v/>
      </c>
      <c r="M29" s="107"/>
      <c r="N29" s="83"/>
      <c r="O29" s="84"/>
      <c r="P29" s="41" t="str">
        <f t="shared" si="1"/>
        <v/>
      </c>
      <c r="Q29" s="41" t="str">
        <f t="shared" si="9"/>
        <v/>
      </c>
      <c r="R29" s="42" t="e">
        <f ca="1">IF(AND(ISNUMBER($B29),AQ29&lt;&gt;0),P29-AQ29&gt;CONFIGURAÇÕES!$H$5,FALSE)</f>
        <v>#VALUE!</v>
      </c>
      <c r="S29" s="42" t="b">
        <f ca="1">IF(AND(ISNUMBER($B29),AR29&lt;&gt;0),Q29&lt;AR29-CONFIGURAÇÕES!$H$5,FALSE)</f>
        <v>0</v>
      </c>
      <c r="T29" s="42" t="e">
        <f t="shared" ca="1" si="2"/>
        <v>#VALUE!</v>
      </c>
      <c r="U29" s="32" t="str">
        <f>IF(AND(ISNUMBER($B29),ISNUMBER(N29),ISNUMBER(O29)),IF(Q29&lt;P29,1,0)+Q29-IF(AND(P29&lt;AQ29,CONFIGURAÇÕES!$M$5="SIM"),P29,MAX(P29,AQ29)),IF($D29=$D$16,0,""))</f>
        <v/>
      </c>
      <c r="V29" s="45"/>
      <c r="W29" s="33">
        <f t="shared" ca="1" si="3"/>
        <v>0.33333333333333331</v>
      </c>
      <c r="X29" s="28" t="str">
        <f>IF(AND(OR(ISNUMBER(L29),ISNUMBER(U29)),ISNUMBER(B29)),IF(ISNUMBER(L29),L29,0)+IF(ISNUMBER(U29),U29,0),"")</f>
        <v/>
      </c>
      <c r="Y29" s="46"/>
      <c r="Z29" s="34" t="str">
        <f>IF(AND(ISNUMBER(X29),ISNUMBER($B29)),IF(X29&lt;W29,W29-X29,""),"")</f>
        <v/>
      </c>
      <c r="AA29" s="35" t="str">
        <f>IF(ISNUMBER(Z29),(HOUR(Z29)+MINUTE(Z29)/60)*CONFIGURAÇÕES!$J$14,"")</f>
        <v/>
      </c>
      <c r="AB29" s="36" t="str">
        <f>IF(AND(ISNUMBER($B29),ISNUMBER(X29)),IF(X29&gt;W29,X29-W29,""),"")</f>
        <v/>
      </c>
      <c r="AC29" s="35" t="str">
        <f>IF(ISNUMBER(AB29),(HOUR(AB29)+MINUTE(AB29)/60)*CONFIGURAÇÕES!$J$14*(1+AS29),"")</f>
        <v/>
      </c>
      <c r="AD29" s="45"/>
      <c r="AE29" s="83"/>
      <c r="AF29" s="84"/>
      <c r="AG29" s="41">
        <f t="shared" si="10"/>
        <v>0</v>
      </c>
      <c r="AH29" s="41">
        <f t="shared" si="11"/>
        <v>0</v>
      </c>
      <c r="AI29" s="33" t="str">
        <f t="shared" si="5"/>
        <v/>
      </c>
      <c r="AJ29" s="45"/>
      <c r="AK29" s="36" t="str">
        <f t="shared" si="12"/>
        <v/>
      </c>
      <c r="AL29" s="37" t="str">
        <f>IF(ISNUMBER(AK29),(HOUR(AK29)+MINUTE(AK29)/60)*CONFIGURAÇÕES!$J$14*(1+AT29),"")</f>
        <v/>
      </c>
      <c r="AM29" s="45"/>
      <c r="AN29" s="38">
        <f t="shared" si="6"/>
        <v>3</v>
      </c>
      <c r="AO29" s="39">
        <f ca="1">IF(ISNUMBER($B29),INDIRECT("CONFIGURAÇÕES!"&amp;ADDRESS(ROW(CONFIGURAÇÕES!$F$20),COLUMN(CONFIGURAÇÕES!$F$20)-1+FREQUÊNCIA!$AN29)),"")</f>
        <v>0.33333333333333331</v>
      </c>
      <c r="AP29" s="39">
        <f ca="1">IF(ISNUMBER($B29),INDIRECT("CONFIGURAÇÕES!"&amp;ADDRESS(ROW(CONFIGURAÇÕES!$F$21),COLUMN(CONFIGURAÇÕES!$F$21)-1+FREQUÊNCIA!$AN29)),"")</f>
        <v>0.5</v>
      </c>
      <c r="AQ29" s="39">
        <f ca="1">IF(ISNUMBER($B29),INDIRECT("CONFIGURAÇÕES!"&amp;ADDRESS(ROW(CONFIGURAÇÕES!$F$22),COLUMN(CONFIGURAÇÕES!$F$22)-1+FREQUÊNCIA!$AN29)),"")</f>
        <v>0.58333333333333337</v>
      </c>
      <c r="AR29" s="39">
        <f ca="1">IF(ISNUMBER($B29),INDIRECT("CONFIGURAÇÕES!"&amp;ADDRESS(ROW(CONFIGURAÇÕES!$F$23),COLUMN(CONFIGURAÇÕES!$F$23)-1+FREQUÊNCIA!$AN29)),"")</f>
        <v>0.75</v>
      </c>
      <c r="AS29" s="40">
        <f ca="1">IF(ISNUMBER($B29),INDIRECT("CONFIGURAÇÕES!"&amp;ADDRESS(ROW(CONFIGURAÇÕES!$F$25),COLUMN(CONFIGURAÇÕES!$F$25)-1+FREQUÊNCIA!$AN29)),"")</f>
        <v>0.5</v>
      </c>
      <c r="AT29" s="40">
        <f ca="1">IF(ISNUMBER($B29),INDIRECT("CONFIGURAÇÕES!"&amp;ADDRESS(ROW(CONFIGURAÇÕES!$F$26),COLUMN(CONFIGURAÇÕES!$F$26)-1+FREQUÊNCIA!$AN29)),"")</f>
        <v>1</v>
      </c>
    </row>
    <row r="30" spans="1:47" s="38" customFormat="1" ht="22.5" customHeight="1">
      <c r="A30" s="53"/>
      <c r="B30" s="109">
        <f t="shared" si="13"/>
        <v>40927</v>
      </c>
      <c r="C30" s="27" t="str">
        <f t="shared" si="7"/>
        <v>qui</v>
      </c>
      <c r="D30" s="80"/>
      <c r="E30" s="83"/>
      <c r="F30" s="84"/>
      <c r="G30" s="41" t="str">
        <f t="shared" si="8"/>
        <v/>
      </c>
      <c r="H30" s="41" t="str">
        <f>IF(ISNUMBER(F30),IF(F30&lt;E30,1,0)+QUOTIENT(F30,100)/24+MOD(F30,100)/(24*60),"")</f>
        <v/>
      </c>
      <c r="I30" s="42" t="e">
        <f ca="1">IF(AND(ISNUMBER($B30),AO30&lt;&gt;0),G30-AO30&gt;CONFIGURAÇÕES!$H$5,FALSE)</f>
        <v>#VALUE!</v>
      </c>
      <c r="J30" s="42" t="b">
        <f ca="1">IF(AND(ISNUMBER($B30),AP30&lt;&gt;0),H30&lt;AP30-CONFIGURAÇÕES!$H$5,FALSE)</f>
        <v>0</v>
      </c>
      <c r="K30" s="42" t="e">
        <f t="shared" ca="1" si="0"/>
        <v>#VALUE!</v>
      </c>
      <c r="L30" s="31" t="str">
        <f>IF(AND(ISNUMBER($B30),ISNUMBER(E30),ISNUMBER(F30)),IF(H30&lt;G30,1,0)+H30-IF(AND(G30&lt;AO30,CONFIGURAÇÕES!$M$5="SIM"),G30,MAX(G30,AO30)),IF($D30=$D$16,0,""))</f>
        <v/>
      </c>
      <c r="M30" s="107"/>
      <c r="N30" s="83"/>
      <c r="O30" s="84"/>
      <c r="P30" s="41" t="str">
        <f t="shared" si="1"/>
        <v/>
      </c>
      <c r="Q30" s="41" t="str">
        <f t="shared" si="9"/>
        <v/>
      </c>
      <c r="R30" s="42" t="e">
        <f ca="1">IF(AND(ISNUMBER($B30),AQ30&lt;&gt;0),P30-AQ30&gt;CONFIGURAÇÕES!$H$5,FALSE)</f>
        <v>#VALUE!</v>
      </c>
      <c r="S30" s="42" t="b">
        <f ca="1">IF(AND(ISNUMBER($B30),AR30&lt;&gt;0),Q30&lt;AR30-CONFIGURAÇÕES!$H$5,FALSE)</f>
        <v>0</v>
      </c>
      <c r="T30" s="42" t="e">
        <f t="shared" ca="1" si="2"/>
        <v>#VALUE!</v>
      </c>
      <c r="U30" s="32" t="str">
        <f>IF(AND(ISNUMBER($B30),ISNUMBER(N30),ISNUMBER(O30)),IF(Q30&lt;P30,1,0)+Q30-IF(AND(P30&lt;AQ30,CONFIGURAÇÕES!$M$5="SIM"),P30,MAX(P30,AQ30)),IF($D30=$D$16,0,""))</f>
        <v/>
      </c>
      <c r="V30" s="45"/>
      <c r="W30" s="33">
        <f t="shared" ca="1" si="3"/>
        <v>0.33333333333333331</v>
      </c>
      <c r="X30" s="28" t="str">
        <f>IF(AND(OR(ISNUMBER(L30),ISNUMBER(U30)),ISNUMBER(B30)),IF(ISNUMBER(L30),L30,0)+IF(ISNUMBER(U30),U30,0),"")</f>
        <v/>
      </c>
      <c r="Y30" s="46"/>
      <c r="Z30" s="34" t="str">
        <f>IF(AND(ISNUMBER(X30),ISNUMBER($B30)),IF(X30&lt;W30,W30-X30,""),"")</f>
        <v/>
      </c>
      <c r="AA30" s="35" t="str">
        <f>IF(ISNUMBER(Z30),(HOUR(Z30)+MINUTE(Z30)/60)*CONFIGURAÇÕES!$J$14,"")</f>
        <v/>
      </c>
      <c r="AB30" s="36" t="str">
        <f>IF(AND(ISNUMBER($B30),ISNUMBER(X30)),IF(X30&gt;W30,X30-W30,""),"")</f>
        <v/>
      </c>
      <c r="AC30" s="35" t="str">
        <f>IF(ISNUMBER(AB30),(HOUR(AB30)+MINUTE(AB30)/60)*CONFIGURAÇÕES!$J$14*(1+AS30),"")</f>
        <v/>
      </c>
      <c r="AD30" s="45"/>
      <c r="AE30" s="83"/>
      <c r="AF30" s="84"/>
      <c r="AG30" s="41">
        <f t="shared" si="10"/>
        <v>0</v>
      </c>
      <c r="AH30" s="41">
        <f t="shared" si="11"/>
        <v>0</v>
      </c>
      <c r="AI30" s="33" t="str">
        <f t="shared" si="5"/>
        <v/>
      </c>
      <c r="AJ30" s="45"/>
      <c r="AK30" s="36" t="str">
        <f t="shared" si="12"/>
        <v/>
      </c>
      <c r="AL30" s="37" t="str">
        <f>IF(ISNUMBER(AK30),(HOUR(AK30)+MINUTE(AK30)/60)*CONFIGURAÇÕES!$J$14*(1+AT30),"")</f>
        <v/>
      </c>
      <c r="AM30" s="45"/>
      <c r="AN30" s="38">
        <f t="shared" si="6"/>
        <v>4</v>
      </c>
      <c r="AO30" s="39">
        <f ca="1">IF(ISNUMBER($B30),INDIRECT("CONFIGURAÇÕES!"&amp;ADDRESS(ROW(CONFIGURAÇÕES!$F$20),COLUMN(CONFIGURAÇÕES!$F$20)-1+FREQUÊNCIA!$AN30)),"")</f>
        <v>0.33333333333333331</v>
      </c>
      <c r="AP30" s="39">
        <f ca="1">IF(ISNUMBER($B30),INDIRECT("CONFIGURAÇÕES!"&amp;ADDRESS(ROW(CONFIGURAÇÕES!$F$21),COLUMN(CONFIGURAÇÕES!$F$21)-1+FREQUÊNCIA!$AN30)),"")</f>
        <v>0.5</v>
      </c>
      <c r="AQ30" s="39">
        <f ca="1">IF(ISNUMBER($B30),INDIRECT("CONFIGURAÇÕES!"&amp;ADDRESS(ROW(CONFIGURAÇÕES!$F$22),COLUMN(CONFIGURAÇÕES!$F$22)-1+FREQUÊNCIA!$AN30)),"")</f>
        <v>0.58333333333333337</v>
      </c>
      <c r="AR30" s="39">
        <f ca="1">IF(ISNUMBER($B30),INDIRECT("CONFIGURAÇÕES!"&amp;ADDRESS(ROW(CONFIGURAÇÕES!$F$23),COLUMN(CONFIGURAÇÕES!$F$23)-1+FREQUÊNCIA!$AN30)),"")</f>
        <v>0.75</v>
      </c>
      <c r="AS30" s="40">
        <f ca="1">IF(ISNUMBER($B30),INDIRECT("CONFIGURAÇÕES!"&amp;ADDRESS(ROW(CONFIGURAÇÕES!$F$25),COLUMN(CONFIGURAÇÕES!$F$25)-1+FREQUÊNCIA!$AN30)),"")</f>
        <v>0.5</v>
      </c>
      <c r="AT30" s="40">
        <f ca="1">IF(ISNUMBER($B30),INDIRECT("CONFIGURAÇÕES!"&amp;ADDRESS(ROW(CONFIGURAÇÕES!$F$26),COLUMN(CONFIGURAÇÕES!$F$26)-1+FREQUÊNCIA!$AN30)),"")</f>
        <v>1</v>
      </c>
    </row>
    <row r="31" spans="1:47" s="38" customFormat="1" ht="22.5" customHeight="1">
      <c r="A31" s="53"/>
      <c r="B31" s="109">
        <f t="shared" si="13"/>
        <v>40928</v>
      </c>
      <c r="C31" s="27" t="str">
        <f t="shared" si="7"/>
        <v>sex</v>
      </c>
      <c r="D31" s="80"/>
      <c r="E31" s="83"/>
      <c r="F31" s="84"/>
      <c r="G31" s="41" t="str">
        <f t="shared" si="8"/>
        <v/>
      </c>
      <c r="H31" s="41" t="str">
        <f t="shared" si="14"/>
        <v/>
      </c>
      <c r="I31" s="42" t="e">
        <f ca="1">IF(AND(ISNUMBER($B31),AO31&lt;&gt;0),G31-AO31&gt;CONFIGURAÇÕES!$H$5,FALSE)</f>
        <v>#VALUE!</v>
      </c>
      <c r="J31" s="42" t="b">
        <f ca="1">IF(AND(ISNUMBER($B31),AP31&lt;&gt;0),H31&lt;AP31-CONFIGURAÇÕES!$H$5,FALSE)</f>
        <v>0</v>
      </c>
      <c r="K31" s="42" t="e">
        <f t="shared" ca="1" si="0"/>
        <v>#VALUE!</v>
      </c>
      <c r="L31" s="31" t="str">
        <f>IF(AND(ISNUMBER($B31),ISNUMBER(E31),ISNUMBER(F31)),IF(H31&lt;G31,1,0)+H31-IF(AND(G31&lt;AO31,CONFIGURAÇÕES!$M$5="SIM"),G31,MAX(G31,AO31)),IF($D31=$D$16,0,""))</f>
        <v/>
      </c>
      <c r="M31" s="107"/>
      <c r="N31" s="83"/>
      <c r="O31" s="84"/>
      <c r="P31" s="41" t="str">
        <f t="shared" si="1"/>
        <v/>
      </c>
      <c r="Q31" s="41" t="str">
        <f t="shared" si="9"/>
        <v/>
      </c>
      <c r="R31" s="42" t="e">
        <f ca="1">IF(AND(ISNUMBER($B31),AQ31&lt;&gt;0),P31-AQ31&gt;CONFIGURAÇÕES!$H$5,FALSE)</f>
        <v>#VALUE!</v>
      </c>
      <c r="S31" s="42" t="b">
        <f ca="1">IF(AND(ISNUMBER($B31),AR31&lt;&gt;0),Q31&lt;AR31-CONFIGURAÇÕES!$H$5,FALSE)</f>
        <v>0</v>
      </c>
      <c r="T31" s="42" t="e">
        <f t="shared" ca="1" si="2"/>
        <v>#VALUE!</v>
      </c>
      <c r="U31" s="32" t="str">
        <f>IF(AND(ISNUMBER($B31),ISNUMBER(N31),ISNUMBER(O31)),IF(Q31&lt;P31,1,0)+Q31-IF(AND(P31&lt;AQ31,CONFIGURAÇÕES!$M$5="SIM"),P31,MAX(P31,AQ31)),IF($D31=$D$16,0,""))</f>
        <v/>
      </c>
      <c r="V31" s="45"/>
      <c r="W31" s="33">
        <f t="shared" ca="1" si="3"/>
        <v>0.33333333333333331</v>
      </c>
      <c r="X31" s="28" t="str">
        <f t="shared" si="4"/>
        <v/>
      </c>
      <c r="Y31" s="46"/>
      <c r="Z31" s="34" t="str">
        <f t="shared" si="15"/>
        <v/>
      </c>
      <c r="AA31" s="35" t="str">
        <f>IF(ISNUMBER(Z31),(HOUR(Z31)+MINUTE(Z31)/60)*CONFIGURAÇÕES!$J$14,"")</f>
        <v/>
      </c>
      <c r="AB31" s="36" t="str">
        <f t="shared" si="16"/>
        <v/>
      </c>
      <c r="AC31" s="35" t="str">
        <f>IF(ISNUMBER(AB31),(HOUR(AB31)+MINUTE(AB31)/60)*CONFIGURAÇÕES!$J$14*(1+AS31),"")</f>
        <v/>
      </c>
      <c r="AD31" s="45"/>
      <c r="AE31" s="83"/>
      <c r="AF31" s="84"/>
      <c r="AG31" s="41">
        <f t="shared" si="10"/>
        <v>0</v>
      </c>
      <c r="AH31" s="41">
        <f t="shared" si="11"/>
        <v>0</v>
      </c>
      <c r="AI31" s="33" t="str">
        <f t="shared" si="5"/>
        <v/>
      </c>
      <c r="AJ31" s="45"/>
      <c r="AK31" s="36" t="str">
        <f t="shared" si="12"/>
        <v/>
      </c>
      <c r="AL31" s="37" t="str">
        <f>IF(ISNUMBER(AK31),(HOUR(AK31)+MINUTE(AK31)/60)*CONFIGURAÇÕES!$J$14*(1+AT31),"")</f>
        <v/>
      </c>
      <c r="AM31" s="45"/>
      <c r="AN31" s="38">
        <f t="shared" si="6"/>
        <v>5</v>
      </c>
      <c r="AO31" s="39">
        <f ca="1">IF(ISNUMBER($B31),INDIRECT("CONFIGURAÇÕES!"&amp;ADDRESS(ROW(CONFIGURAÇÕES!$F$20),COLUMN(CONFIGURAÇÕES!$F$20)-1+FREQUÊNCIA!$AN31)),"")</f>
        <v>0.33333333333333331</v>
      </c>
      <c r="AP31" s="39">
        <f ca="1">IF(ISNUMBER($B31),INDIRECT("CONFIGURAÇÕES!"&amp;ADDRESS(ROW(CONFIGURAÇÕES!$F$21),COLUMN(CONFIGURAÇÕES!$F$21)-1+FREQUÊNCIA!$AN31)),"")</f>
        <v>0.5</v>
      </c>
      <c r="AQ31" s="39">
        <f ca="1">IF(ISNUMBER($B31),INDIRECT("CONFIGURAÇÕES!"&amp;ADDRESS(ROW(CONFIGURAÇÕES!$F$22),COLUMN(CONFIGURAÇÕES!$F$22)-1+FREQUÊNCIA!$AN31)),"")</f>
        <v>0.58333333333333337</v>
      </c>
      <c r="AR31" s="39">
        <f ca="1">IF(ISNUMBER($B31),INDIRECT("CONFIGURAÇÕES!"&amp;ADDRESS(ROW(CONFIGURAÇÕES!$F$23),COLUMN(CONFIGURAÇÕES!$F$23)-1+FREQUÊNCIA!$AN31)),"")</f>
        <v>0.75</v>
      </c>
      <c r="AS31" s="40">
        <f ca="1">IF(ISNUMBER($B31),INDIRECT("CONFIGURAÇÕES!"&amp;ADDRESS(ROW(CONFIGURAÇÕES!$F$25),COLUMN(CONFIGURAÇÕES!$F$25)-1+FREQUÊNCIA!$AN31)),"")</f>
        <v>0.5</v>
      </c>
      <c r="AT31" s="40">
        <f ca="1">IF(ISNUMBER($B31),INDIRECT("CONFIGURAÇÕES!"&amp;ADDRESS(ROW(CONFIGURAÇÕES!$F$26),COLUMN(CONFIGURAÇÕES!$F$26)-1+FREQUÊNCIA!$AN31)),"")</f>
        <v>1</v>
      </c>
    </row>
    <row r="32" spans="1:47" s="38" customFormat="1" ht="22.5" customHeight="1">
      <c r="A32" s="53"/>
      <c r="B32" s="109">
        <f t="shared" si="13"/>
        <v>40929</v>
      </c>
      <c r="C32" s="27" t="str">
        <f t="shared" si="7"/>
        <v>sáb</v>
      </c>
      <c r="D32" s="80"/>
      <c r="E32" s="83"/>
      <c r="F32" s="84"/>
      <c r="G32" s="41" t="str">
        <f t="shared" si="8"/>
        <v/>
      </c>
      <c r="H32" s="41" t="str">
        <f>IF(ISNUMBER(F32),IF(F32&lt;E32,1,0)+QUOTIENT(F32,100)/24+MOD(F32,100)/(24*60),"")</f>
        <v/>
      </c>
      <c r="I32" s="42" t="e">
        <f ca="1">IF(AND(ISNUMBER($B32),AO32&lt;&gt;0),G32-AO32&gt;CONFIGURAÇÕES!$H$5,FALSE)</f>
        <v>#VALUE!</v>
      </c>
      <c r="J32" s="42" t="b">
        <f ca="1">IF(AND(ISNUMBER($B32),AP32&lt;&gt;0),H32&lt;AP32-CONFIGURAÇÕES!$H$5,FALSE)</f>
        <v>0</v>
      </c>
      <c r="K32" s="42" t="e">
        <f t="shared" ca="1" si="0"/>
        <v>#VALUE!</v>
      </c>
      <c r="L32" s="31" t="str">
        <f>IF(AND(ISNUMBER($B32),ISNUMBER(E32),ISNUMBER(F32)),IF(H32&lt;G32,1,0)+H32-IF(AND(G32&lt;AO32,CONFIGURAÇÕES!$M$5="SIM"),G32,MAX(G32,AO32)),IF($D32=$D$16,0,""))</f>
        <v/>
      </c>
      <c r="M32" s="107"/>
      <c r="N32" s="83"/>
      <c r="O32" s="84"/>
      <c r="P32" s="41" t="str">
        <f t="shared" si="1"/>
        <v/>
      </c>
      <c r="Q32" s="41" t="str">
        <f t="shared" si="9"/>
        <v/>
      </c>
      <c r="R32" s="42" t="b">
        <f ca="1">IF(AND(ISNUMBER($B32),AQ32&lt;&gt;0),P32-AQ32&gt;CONFIGURAÇÕES!$H$5,FALSE)</f>
        <v>0</v>
      </c>
      <c r="S32" s="42" t="b">
        <f ca="1">IF(AND(ISNUMBER($B32),AR32&lt;&gt;0),Q32&lt;AR32-CONFIGURAÇÕES!$H$5,FALSE)</f>
        <v>0</v>
      </c>
      <c r="T32" s="42" t="b">
        <f t="shared" ca="1" si="2"/>
        <v>0</v>
      </c>
      <c r="U32" s="32" t="str">
        <f>IF(AND(ISNUMBER($B32),ISNUMBER(N32),ISNUMBER(O32)),IF(Q32&lt;P32,1,0)+Q32-IF(AND(P32&lt;AQ32,CONFIGURAÇÕES!$M$5="SIM"),P32,MAX(P32,AQ32)),IF($D32=$D$16,0,""))</f>
        <v/>
      </c>
      <c r="V32" s="45"/>
      <c r="W32" s="33">
        <f t="shared" ca="1" si="3"/>
        <v>0.16666666666666669</v>
      </c>
      <c r="X32" s="28" t="str">
        <f>IF(AND(OR(ISNUMBER(L32),ISNUMBER(U32)),ISNUMBER(B32)),IF(ISNUMBER(L32),L32,0)+IF(ISNUMBER(U32),U32,0),"")</f>
        <v/>
      </c>
      <c r="Y32" s="46"/>
      <c r="Z32" s="34" t="str">
        <f t="shared" ref="Z32:Z37" si="17">IF(AND(ISNUMBER(X32),ISNUMBER($B32)),IF(X32&lt;W32,W32-X32,""),"")</f>
        <v/>
      </c>
      <c r="AA32" s="35" t="str">
        <f>IF(ISNUMBER(Z32),(HOUR(Z32)+MINUTE(Z32)/60)*CONFIGURAÇÕES!$J$14,"")</f>
        <v/>
      </c>
      <c r="AB32" s="36" t="str">
        <f t="shared" ref="AB32:AB37" si="18">IF(AND(ISNUMBER($B32),ISNUMBER(X32)),IF(X32&gt;W32,X32-W32,""),"")</f>
        <v/>
      </c>
      <c r="AC32" s="35" t="str">
        <f>IF(ISNUMBER(AB32),(HOUR(AB32)+MINUTE(AB32)/60)*CONFIGURAÇÕES!$J$14*(1+AS32),"")</f>
        <v/>
      </c>
      <c r="AD32" s="45"/>
      <c r="AE32" s="83"/>
      <c r="AF32" s="84"/>
      <c r="AG32" s="41">
        <f t="shared" si="10"/>
        <v>0</v>
      </c>
      <c r="AH32" s="41">
        <f t="shared" si="11"/>
        <v>0</v>
      </c>
      <c r="AI32" s="33" t="str">
        <f t="shared" si="5"/>
        <v/>
      </c>
      <c r="AJ32" s="45"/>
      <c r="AK32" s="36" t="str">
        <f t="shared" si="12"/>
        <v/>
      </c>
      <c r="AL32" s="37" t="str">
        <f>IF(ISNUMBER(AK32),(HOUR(AK32)+MINUTE(AK32)/60)*CONFIGURAÇÕES!$J$14*(1+AT32),"")</f>
        <v/>
      </c>
      <c r="AM32" s="45"/>
      <c r="AN32" s="38">
        <f t="shared" si="6"/>
        <v>6</v>
      </c>
      <c r="AO32" s="39">
        <f ca="1">IF(ISNUMBER($B32),INDIRECT("CONFIGURAÇÕES!"&amp;ADDRESS(ROW(CONFIGURAÇÕES!$F$20),COLUMN(CONFIGURAÇÕES!$F$20)-1+FREQUÊNCIA!$AN32)),"")</f>
        <v>0.33333333333333331</v>
      </c>
      <c r="AP32" s="39">
        <f ca="1">IF(ISNUMBER($B32),INDIRECT("CONFIGURAÇÕES!"&amp;ADDRESS(ROW(CONFIGURAÇÕES!$F$21),COLUMN(CONFIGURAÇÕES!$F$21)-1+FREQUÊNCIA!$AN32)),"")</f>
        <v>0.5</v>
      </c>
      <c r="AQ32" s="39">
        <f ca="1">IF(ISNUMBER($B32),INDIRECT("CONFIGURAÇÕES!"&amp;ADDRESS(ROW(CONFIGURAÇÕES!$F$22),COLUMN(CONFIGURAÇÕES!$F$22)-1+FREQUÊNCIA!$AN32)),"")</f>
        <v>0</v>
      </c>
      <c r="AR32" s="39">
        <f ca="1">IF(ISNUMBER($B32),INDIRECT("CONFIGURAÇÕES!"&amp;ADDRESS(ROW(CONFIGURAÇÕES!$F$23),COLUMN(CONFIGURAÇÕES!$F$23)-1+FREQUÊNCIA!$AN32)),"")</f>
        <v>0</v>
      </c>
      <c r="AS32" s="40">
        <f ca="1">IF(ISNUMBER($B32),INDIRECT("CONFIGURAÇÕES!"&amp;ADDRESS(ROW(CONFIGURAÇÕES!$F$25),COLUMN(CONFIGURAÇÕES!$F$25)-1+FREQUÊNCIA!$AN32)),"")</f>
        <v>1</v>
      </c>
      <c r="AT32" s="40">
        <f ca="1">IF(ISNUMBER($B32),INDIRECT("CONFIGURAÇÕES!"&amp;ADDRESS(ROW(CONFIGURAÇÕES!$F$26),COLUMN(CONFIGURAÇÕES!$F$26)-1+FREQUÊNCIA!$AN32)),"")</f>
        <v>1.5</v>
      </c>
    </row>
    <row r="33" spans="1:46" s="38" customFormat="1" ht="22.5" customHeight="1">
      <c r="A33" s="53"/>
      <c r="B33" s="109">
        <f t="shared" si="13"/>
        <v>40930</v>
      </c>
      <c r="C33" s="27" t="str">
        <f t="shared" si="7"/>
        <v>dom</v>
      </c>
      <c r="D33" s="80"/>
      <c r="E33" s="83"/>
      <c r="F33" s="84"/>
      <c r="G33" s="41" t="str">
        <f t="shared" si="8"/>
        <v/>
      </c>
      <c r="H33" s="41" t="str">
        <f>IF(ISNUMBER(F33),IF(F33&lt;E33,1,0)+QUOTIENT(F33,100)/24+MOD(F33,100)/(24*60),"")</f>
        <v/>
      </c>
      <c r="I33" s="42" t="b">
        <f ca="1">IF(AND(ISNUMBER($B33),AO33&lt;&gt;0),G33-AO33&gt;CONFIGURAÇÕES!$H$5,FALSE)</f>
        <v>0</v>
      </c>
      <c r="J33" s="42" t="b">
        <f ca="1">IF(AND(ISNUMBER($B33),AP33&lt;&gt;0),H33&lt;AP33-CONFIGURAÇÕES!$H$5,FALSE)</f>
        <v>0</v>
      </c>
      <c r="K33" s="42" t="b">
        <f t="shared" ca="1" si="0"/>
        <v>0</v>
      </c>
      <c r="L33" s="31" t="str">
        <f>IF(AND(ISNUMBER($B33),ISNUMBER(E33),ISNUMBER(F33)),IF(H33&lt;G33,1,0)+H33-IF(AND(G33&lt;AO33,CONFIGURAÇÕES!$M$5="SIM"),G33,MAX(G33,AO33)),IF($D33=$D$16,0,""))</f>
        <v/>
      </c>
      <c r="M33" s="107"/>
      <c r="N33" s="83"/>
      <c r="O33" s="84"/>
      <c r="P33" s="41" t="str">
        <f t="shared" si="1"/>
        <v/>
      </c>
      <c r="Q33" s="41" t="str">
        <f t="shared" si="9"/>
        <v/>
      </c>
      <c r="R33" s="42" t="b">
        <f ca="1">IF(AND(ISNUMBER($B33),AQ33&lt;&gt;0),P33-AQ33&gt;CONFIGURAÇÕES!$H$5,FALSE)</f>
        <v>0</v>
      </c>
      <c r="S33" s="42" t="b">
        <f ca="1">IF(AND(ISNUMBER($B33),AR33&lt;&gt;0),Q33&lt;AR33-CONFIGURAÇÕES!$H$5,FALSE)</f>
        <v>0</v>
      </c>
      <c r="T33" s="42" t="b">
        <f t="shared" ca="1" si="2"/>
        <v>0</v>
      </c>
      <c r="U33" s="32" t="str">
        <f>IF(AND(ISNUMBER($B33),ISNUMBER(N33),ISNUMBER(O33)),IF(Q33&lt;P33,1,0)+Q33-IF(AND(P33&lt;AQ33,CONFIGURAÇÕES!$M$5="SIM"),P33,MAX(P33,AQ33)),IF($D33=$D$16,0,""))</f>
        <v/>
      </c>
      <c r="V33" s="45"/>
      <c r="W33" s="33">
        <f t="shared" ca="1" si="3"/>
        <v>0</v>
      </c>
      <c r="X33" s="28" t="str">
        <f>IF(AND(OR(ISNUMBER(L33),ISNUMBER(U33)),ISNUMBER(B33)),IF(ISNUMBER(L33),L33,0)+IF(ISNUMBER(U33),U33,0),"")</f>
        <v/>
      </c>
      <c r="Y33" s="46"/>
      <c r="Z33" s="34" t="str">
        <f t="shared" si="17"/>
        <v/>
      </c>
      <c r="AA33" s="35" t="str">
        <f>IF(ISNUMBER(Z33),(HOUR(Z33)+MINUTE(Z33)/60)*CONFIGURAÇÕES!$J$14,"")</f>
        <v/>
      </c>
      <c r="AB33" s="36" t="str">
        <f t="shared" si="18"/>
        <v/>
      </c>
      <c r="AC33" s="35" t="str">
        <f>IF(ISNUMBER(AB33),(HOUR(AB33)+MINUTE(AB33)/60)*CONFIGURAÇÕES!$J$14*(1+AS33),"")</f>
        <v/>
      </c>
      <c r="AD33" s="45"/>
      <c r="AE33" s="83"/>
      <c r="AF33" s="84"/>
      <c r="AG33" s="41">
        <f t="shared" si="10"/>
        <v>0</v>
      </c>
      <c r="AH33" s="41">
        <f t="shared" si="11"/>
        <v>0</v>
      </c>
      <c r="AI33" s="33" t="str">
        <f t="shared" si="5"/>
        <v/>
      </c>
      <c r="AJ33" s="45"/>
      <c r="AK33" s="36" t="str">
        <f t="shared" si="12"/>
        <v/>
      </c>
      <c r="AL33" s="37" t="str">
        <f>IF(ISNUMBER(AK33),(HOUR(AK33)+MINUTE(AK33)/60)*CONFIGURAÇÕES!$J$14*(1+AT33),"")</f>
        <v/>
      </c>
      <c r="AM33" s="45"/>
      <c r="AN33" s="38">
        <f t="shared" si="6"/>
        <v>7</v>
      </c>
      <c r="AO33" s="39">
        <f ca="1">IF(ISNUMBER($B33),INDIRECT("CONFIGURAÇÕES!"&amp;ADDRESS(ROW(CONFIGURAÇÕES!$F$20),COLUMN(CONFIGURAÇÕES!$F$20)-1+FREQUÊNCIA!$AN33)),"")</f>
        <v>0</v>
      </c>
      <c r="AP33" s="39">
        <f ca="1">IF(ISNUMBER($B33),INDIRECT("CONFIGURAÇÕES!"&amp;ADDRESS(ROW(CONFIGURAÇÕES!$F$21),COLUMN(CONFIGURAÇÕES!$F$21)-1+FREQUÊNCIA!$AN33)),"")</f>
        <v>0</v>
      </c>
      <c r="AQ33" s="39">
        <f ca="1">IF(ISNUMBER($B33),INDIRECT("CONFIGURAÇÕES!"&amp;ADDRESS(ROW(CONFIGURAÇÕES!$F$22),COLUMN(CONFIGURAÇÕES!$F$22)-1+FREQUÊNCIA!$AN33)),"")</f>
        <v>0</v>
      </c>
      <c r="AR33" s="39">
        <f ca="1">IF(ISNUMBER($B33),INDIRECT("CONFIGURAÇÕES!"&amp;ADDRESS(ROW(CONFIGURAÇÕES!$F$23),COLUMN(CONFIGURAÇÕES!$F$23)-1+FREQUÊNCIA!$AN33)),"")</f>
        <v>0</v>
      </c>
      <c r="AS33" s="40">
        <f ca="1">IF(ISNUMBER($B33),INDIRECT("CONFIGURAÇÕES!"&amp;ADDRESS(ROW(CONFIGURAÇÕES!$F$25),COLUMN(CONFIGURAÇÕES!$F$25)-1+FREQUÊNCIA!$AN33)),"")</f>
        <v>1</v>
      </c>
      <c r="AT33" s="40">
        <f ca="1">IF(ISNUMBER($B33),INDIRECT("CONFIGURAÇÕES!"&amp;ADDRESS(ROW(CONFIGURAÇÕES!$F$26),COLUMN(CONFIGURAÇÕES!$F$26)-1+FREQUÊNCIA!$AN33)),"")</f>
        <v>1.5</v>
      </c>
    </row>
    <row r="34" spans="1:46" s="38" customFormat="1" ht="22.5" customHeight="1">
      <c r="A34" s="53"/>
      <c r="B34" s="109">
        <f t="shared" si="13"/>
        <v>40931</v>
      </c>
      <c r="C34" s="27" t="str">
        <f t="shared" si="7"/>
        <v>seg</v>
      </c>
      <c r="D34" s="80"/>
      <c r="E34" s="83"/>
      <c r="F34" s="84"/>
      <c r="G34" s="41" t="str">
        <f t="shared" si="8"/>
        <v/>
      </c>
      <c r="H34" s="41" t="str">
        <f>IF(ISNUMBER(F34),IF(F34&lt;E34,1,0)+QUOTIENT(F34,100)/24+MOD(F34,100)/(24*60),"")</f>
        <v/>
      </c>
      <c r="I34" s="42" t="e">
        <f ca="1">IF(AND(ISNUMBER($B34),AO34&lt;&gt;0),G34-AO34&gt;CONFIGURAÇÕES!$H$5,FALSE)</f>
        <v>#VALUE!</v>
      </c>
      <c r="J34" s="42" t="b">
        <f ca="1">IF(AND(ISNUMBER($B34),AP34&lt;&gt;0),H34&lt;AP34-CONFIGURAÇÕES!$H$5,FALSE)</f>
        <v>0</v>
      </c>
      <c r="K34" s="42" t="e">
        <f t="shared" ca="1" si="0"/>
        <v>#VALUE!</v>
      </c>
      <c r="L34" s="31" t="str">
        <f>IF(AND(ISNUMBER($B34),ISNUMBER(E34),ISNUMBER(F34)),IF(H34&lt;G34,1,0)+H34-IF(AND(G34&lt;AO34,CONFIGURAÇÕES!$M$5="SIM"),G34,MAX(G34,AO34)),IF($D34=$D$16,0,""))</f>
        <v/>
      </c>
      <c r="M34" s="107"/>
      <c r="N34" s="83"/>
      <c r="O34" s="84"/>
      <c r="P34" s="41" t="str">
        <f t="shared" si="1"/>
        <v/>
      </c>
      <c r="Q34" s="41" t="str">
        <f t="shared" si="9"/>
        <v/>
      </c>
      <c r="R34" s="42" t="e">
        <f ca="1">IF(AND(ISNUMBER($B34),AQ34&lt;&gt;0),P34-AQ34&gt;CONFIGURAÇÕES!$H$5,FALSE)</f>
        <v>#VALUE!</v>
      </c>
      <c r="S34" s="42" t="b">
        <f ca="1">IF(AND(ISNUMBER($B34),AR34&lt;&gt;0),Q34&lt;AR34-CONFIGURAÇÕES!$H$5,FALSE)</f>
        <v>0</v>
      </c>
      <c r="T34" s="42" t="e">
        <f t="shared" ca="1" si="2"/>
        <v>#VALUE!</v>
      </c>
      <c r="U34" s="32" t="str">
        <f>IF(AND(ISNUMBER($B34),ISNUMBER(N34),ISNUMBER(O34)),IF(Q34&lt;P34,1,0)+Q34-IF(AND(P34&lt;AQ34,CONFIGURAÇÕES!$M$5="SIM"),P34,MAX(P34,AQ34)),IF($D34=$D$16,0,""))</f>
        <v/>
      </c>
      <c r="V34" s="45"/>
      <c r="W34" s="33">
        <f t="shared" ca="1" si="3"/>
        <v>0.33333333333333331</v>
      </c>
      <c r="X34" s="28" t="str">
        <f>IF(AND(OR(ISNUMBER(L34),ISNUMBER(U34)),ISNUMBER(B34)),IF(ISNUMBER(L34),L34,0)+IF(ISNUMBER(U34),U34,0),"")</f>
        <v/>
      </c>
      <c r="Y34" s="46"/>
      <c r="Z34" s="34" t="str">
        <f t="shared" si="17"/>
        <v/>
      </c>
      <c r="AA34" s="35" t="str">
        <f>IF(ISNUMBER(Z34),(HOUR(Z34)+MINUTE(Z34)/60)*CONFIGURAÇÕES!$J$14,"")</f>
        <v/>
      </c>
      <c r="AB34" s="36" t="str">
        <f t="shared" si="18"/>
        <v/>
      </c>
      <c r="AC34" s="35" t="str">
        <f>IF(ISNUMBER(AB34),(HOUR(AB34)+MINUTE(AB34)/60)*CONFIGURAÇÕES!$J$14*(1+AS34),"")</f>
        <v/>
      </c>
      <c r="AD34" s="45"/>
      <c r="AE34" s="83"/>
      <c r="AF34" s="84"/>
      <c r="AG34" s="41">
        <f t="shared" si="10"/>
        <v>0</v>
      </c>
      <c r="AH34" s="41">
        <f t="shared" si="11"/>
        <v>0</v>
      </c>
      <c r="AI34" s="33" t="str">
        <f t="shared" si="5"/>
        <v/>
      </c>
      <c r="AJ34" s="45"/>
      <c r="AK34" s="36" t="str">
        <f t="shared" si="12"/>
        <v/>
      </c>
      <c r="AL34" s="37" t="str">
        <f>IF(ISNUMBER(AK34),(HOUR(AK34)+MINUTE(AK34)/60)*CONFIGURAÇÕES!$J$14*(1+AT34),"")</f>
        <v/>
      </c>
      <c r="AM34" s="45"/>
      <c r="AN34" s="38">
        <f t="shared" si="6"/>
        <v>1</v>
      </c>
      <c r="AO34" s="39">
        <f ca="1">IF(ISNUMBER($B34),INDIRECT("CONFIGURAÇÕES!"&amp;ADDRESS(ROW(CONFIGURAÇÕES!$F$20),COLUMN(CONFIGURAÇÕES!$F$20)-1+FREQUÊNCIA!$AN34)),"")</f>
        <v>0.33333333333333331</v>
      </c>
      <c r="AP34" s="39">
        <f ca="1">IF(ISNUMBER($B34),INDIRECT("CONFIGURAÇÕES!"&amp;ADDRESS(ROW(CONFIGURAÇÕES!$F$21),COLUMN(CONFIGURAÇÕES!$F$21)-1+FREQUÊNCIA!$AN34)),"")</f>
        <v>0.5</v>
      </c>
      <c r="AQ34" s="39">
        <f ca="1">IF(ISNUMBER($B34),INDIRECT("CONFIGURAÇÕES!"&amp;ADDRESS(ROW(CONFIGURAÇÕES!$F$22),COLUMN(CONFIGURAÇÕES!$F$22)-1+FREQUÊNCIA!$AN34)),"")</f>
        <v>0.58333333333333337</v>
      </c>
      <c r="AR34" s="39">
        <f ca="1">IF(ISNUMBER($B34),INDIRECT("CONFIGURAÇÕES!"&amp;ADDRESS(ROW(CONFIGURAÇÕES!$F$23),COLUMN(CONFIGURAÇÕES!$F$23)-1+FREQUÊNCIA!$AN34)),"")</f>
        <v>0.75</v>
      </c>
      <c r="AS34" s="40">
        <f ca="1">IF(ISNUMBER($B34),INDIRECT("CONFIGURAÇÕES!"&amp;ADDRESS(ROW(CONFIGURAÇÕES!$F$25),COLUMN(CONFIGURAÇÕES!$F$25)-1+FREQUÊNCIA!$AN34)),"")</f>
        <v>0.5</v>
      </c>
      <c r="AT34" s="40">
        <f ca="1">IF(ISNUMBER($B34),INDIRECT("CONFIGURAÇÕES!"&amp;ADDRESS(ROW(CONFIGURAÇÕES!$F$26),COLUMN(CONFIGURAÇÕES!$F$26)-1+FREQUÊNCIA!$AN34)),"")</f>
        <v>1</v>
      </c>
    </row>
    <row r="35" spans="1:46" s="38" customFormat="1" ht="22.5" customHeight="1">
      <c r="A35" s="53"/>
      <c r="B35" s="109">
        <f t="shared" si="13"/>
        <v>40932</v>
      </c>
      <c r="C35" s="27" t="str">
        <f t="shared" si="7"/>
        <v>ter</v>
      </c>
      <c r="D35" s="80"/>
      <c r="E35" s="83"/>
      <c r="F35" s="84"/>
      <c r="G35" s="41" t="str">
        <f t="shared" si="8"/>
        <v/>
      </c>
      <c r="H35" s="41" t="str">
        <f>IF(ISNUMBER(F35),IF(F35&lt;E35,1,0)+QUOTIENT(F35,100)/24+MOD(F35,100)/(24*60),"")</f>
        <v/>
      </c>
      <c r="I35" s="42" t="e">
        <f ca="1">IF(AND(ISNUMBER($B35),AO35&lt;&gt;0),G35-AO35&gt;CONFIGURAÇÕES!$H$5,FALSE)</f>
        <v>#VALUE!</v>
      </c>
      <c r="J35" s="42" t="b">
        <f ca="1">IF(AND(ISNUMBER($B35),AP35&lt;&gt;0),H35&lt;AP35-CONFIGURAÇÕES!$H$5,FALSE)</f>
        <v>0</v>
      </c>
      <c r="K35" s="42" t="e">
        <f t="shared" ca="1" si="0"/>
        <v>#VALUE!</v>
      </c>
      <c r="L35" s="31" t="str">
        <f>IF(AND(ISNUMBER($B35),ISNUMBER(E35),ISNUMBER(F35)),IF(H35&lt;G35,1,0)+H35-IF(AND(G35&lt;AO35,CONFIGURAÇÕES!$M$5="SIM"),G35,MAX(G35,AO35)),IF($D35=$D$16,0,""))</f>
        <v/>
      </c>
      <c r="M35" s="107"/>
      <c r="N35" s="83"/>
      <c r="O35" s="84"/>
      <c r="P35" s="41" t="str">
        <f t="shared" si="1"/>
        <v/>
      </c>
      <c r="Q35" s="41" t="str">
        <f t="shared" si="9"/>
        <v/>
      </c>
      <c r="R35" s="42" t="e">
        <f ca="1">IF(AND(ISNUMBER($B35),AQ35&lt;&gt;0),P35-AQ35&gt;CONFIGURAÇÕES!$H$5,FALSE)</f>
        <v>#VALUE!</v>
      </c>
      <c r="S35" s="42" t="b">
        <f ca="1">IF(AND(ISNUMBER($B35),AR35&lt;&gt;0),Q35&lt;AR35-CONFIGURAÇÕES!$H$5,FALSE)</f>
        <v>0</v>
      </c>
      <c r="T35" s="42" t="e">
        <f t="shared" ca="1" si="2"/>
        <v>#VALUE!</v>
      </c>
      <c r="U35" s="32" t="str">
        <f>IF(AND(ISNUMBER($B35),ISNUMBER(N35),ISNUMBER(O35)),IF(Q35&lt;P35,1,0)+Q35-IF(AND(P35&lt;AQ35,CONFIGURAÇÕES!$M$5="SIM"),P35,MAX(P35,AQ35)),IF($D35=$D$16,0,""))</f>
        <v/>
      </c>
      <c r="V35" s="45"/>
      <c r="W35" s="33">
        <f t="shared" ca="1" si="3"/>
        <v>0.33333333333333331</v>
      </c>
      <c r="X35" s="28" t="str">
        <f>IF(AND(OR(ISNUMBER(L35),ISNUMBER(U35)),ISNUMBER(B35)),IF(ISNUMBER(L35),L35,0)+IF(ISNUMBER(U35),U35,0),"")</f>
        <v/>
      </c>
      <c r="Y35" s="46"/>
      <c r="Z35" s="34" t="str">
        <f t="shared" si="17"/>
        <v/>
      </c>
      <c r="AA35" s="35" t="str">
        <f>IF(ISNUMBER(Z35),(HOUR(Z35)+MINUTE(Z35)/60)*CONFIGURAÇÕES!$J$14,"")</f>
        <v/>
      </c>
      <c r="AB35" s="36" t="str">
        <f t="shared" si="18"/>
        <v/>
      </c>
      <c r="AC35" s="35" t="str">
        <f>IF(ISNUMBER(AB35),(HOUR(AB35)+MINUTE(AB35)/60)*CONFIGURAÇÕES!$J$14*(1+AS35),"")</f>
        <v/>
      </c>
      <c r="AD35" s="45"/>
      <c r="AE35" s="83"/>
      <c r="AF35" s="84"/>
      <c r="AG35" s="41">
        <f t="shared" si="10"/>
        <v>0</v>
      </c>
      <c r="AH35" s="41">
        <f t="shared" si="11"/>
        <v>0</v>
      </c>
      <c r="AI35" s="33" t="str">
        <f t="shared" si="5"/>
        <v/>
      </c>
      <c r="AJ35" s="45"/>
      <c r="AK35" s="36" t="str">
        <f t="shared" si="12"/>
        <v/>
      </c>
      <c r="AL35" s="37" t="str">
        <f>IF(ISNUMBER(AK35),(HOUR(AK35)+MINUTE(AK35)/60)*CONFIGURAÇÕES!$J$14*(1+AT35),"")</f>
        <v/>
      </c>
      <c r="AM35" s="45"/>
      <c r="AN35" s="38">
        <f t="shared" si="6"/>
        <v>2</v>
      </c>
      <c r="AO35" s="39">
        <f ca="1">IF(ISNUMBER($B35),INDIRECT("CONFIGURAÇÕES!"&amp;ADDRESS(ROW(CONFIGURAÇÕES!$F$20),COLUMN(CONFIGURAÇÕES!$F$20)-1+FREQUÊNCIA!$AN35)),"")</f>
        <v>0.33333333333333331</v>
      </c>
      <c r="AP35" s="39">
        <f ca="1">IF(ISNUMBER($B35),INDIRECT("CONFIGURAÇÕES!"&amp;ADDRESS(ROW(CONFIGURAÇÕES!$F$21),COLUMN(CONFIGURAÇÕES!$F$21)-1+FREQUÊNCIA!$AN35)),"")</f>
        <v>0.5</v>
      </c>
      <c r="AQ35" s="39">
        <f ca="1">IF(ISNUMBER($B35),INDIRECT("CONFIGURAÇÕES!"&amp;ADDRESS(ROW(CONFIGURAÇÕES!$F$22),COLUMN(CONFIGURAÇÕES!$F$22)-1+FREQUÊNCIA!$AN35)),"")</f>
        <v>0.58333333333333337</v>
      </c>
      <c r="AR35" s="39">
        <f ca="1">IF(ISNUMBER($B35),INDIRECT("CONFIGURAÇÕES!"&amp;ADDRESS(ROW(CONFIGURAÇÕES!$F$23),COLUMN(CONFIGURAÇÕES!$F$23)-1+FREQUÊNCIA!$AN35)),"")</f>
        <v>0.75</v>
      </c>
      <c r="AS35" s="40">
        <f ca="1">IF(ISNUMBER($B35),INDIRECT("CONFIGURAÇÕES!"&amp;ADDRESS(ROW(CONFIGURAÇÕES!$F$25),COLUMN(CONFIGURAÇÕES!$F$25)-1+FREQUÊNCIA!$AN35)),"")</f>
        <v>0.5</v>
      </c>
      <c r="AT35" s="40">
        <f ca="1">IF(ISNUMBER($B35),INDIRECT("CONFIGURAÇÕES!"&amp;ADDRESS(ROW(CONFIGURAÇÕES!$F$26),COLUMN(CONFIGURAÇÕES!$F$26)-1+FREQUÊNCIA!$AN35)),"")</f>
        <v>1</v>
      </c>
    </row>
    <row r="36" spans="1:46" s="38" customFormat="1" ht="22.5" customHeight="1">
      <c r="A36" s="53"/>
      <c r="B36" s="109">
        <f t="shared" si="13"/>
        <v>40933</v>
      </c>
      <c r="C36" s="27" t="str">
        <f t="shared" si="7"/>
        <v>qua</v>
      </c>
      <c r="D36" s="80"/>
      <c r="E36" s="83"/>
      <c r="F36" s="84"/>
      <c r="G36" s="41" t="str">
        <f t="shared" si="8"/>
        <v/>
      </c>
      <c r="H36" s="41" t="str">
        <f t="shared" si="14"/>
        <v/>
      </c>
      <c r="I36" s="42" t="e">
        <f ca="1">IF(AND(ISNUMBER($B36),AO36&lt;&gt;0),G36-AO36&gt;CONFIGURAÇÕES!$H$5,FALSE)</f>
        <v>#VALUE!</v>
      </c>
      <c r="J36" s="42" t="b">
        <f ca="1">IF(AND(ISNUMBER($B36),AP36&lt;&gt;0),H36&lt;AP36-CONFIGURAÇÕES!$H$5,FALSE)</f>
        <v>0</v>
      </c>
      <c r="K36" s="42" t="e">
        <f t="shared" ca="1" si="0"/>
        <v>#VALUE!</v>
      </c>
      <c r="L36" s="31" t="str">
        <f>IF(AND(ISNUMBER($B36),ISNUMBER(E36),ISNUMBER(F36)),IF(H36&lt;G36,1,0)+H36-IF(AND(G36&lt;AO36,CONFIGURAÇÕES!$M$5="SIM"),G36,MAX(G36,AO36)),IF($D36=$D$16,0,""))</f>
        <v/>
      </c>
      <c r="M36" s="107"/>
      <c r="N36" s="83"/>
      <c r="O36" s="84"/>
      <c r="P36" s="41" t="str">
        <f t="shared" si="1"/>
        <v/>
      </c>
      <c r="Q36" s="41" t="str">
        <f t="shared" si="9"/>
        <v/>
      </c>
      <c r="R36" s="42" t="e">
        <f ca="1">IF(AND(ISNUMBER($B36),AQ36&lt;&gt;0),P36-AQ36&gt;CONFIGURAÇÕES!$H$5,FALSE)</f>
        <v>#VALUE!</v>
      </c>
      <c r="S36" s="42" t="b">
        <f ca="1">IF(AND(ISNUMBER($B36),AR36&lt;&gt;0),Q36&lt;AR36-CONFIGURAÇÕES!$H$5,FALSE)</f>
        <v>0</v>
      </c>
      <c r="T36" s="42" t="e">
        <f t="shared" ca="1" si="2"/>
        <v>#VALUE!</v>
      </c>
      <c r="U36" s="32" t="str">
        <f>IF(AND(ISNUMBER($B36),ISNUMBER(N36),ISNUMBER(O36)),IF(Q36&lt;P36,1,0)+Q36-IF(AND(P36&lt;AQ36,CONFIGURAÇÕES!$M$5="SIM"),P36,MAX(P36,AQ36)),IF($D36=$D$16,0,""))</f>
        <v/>
      </c>
      <c r="V36" s="45"/>
      <c r="W36" s="33">
        <f t="shared" ca="1" si="3"/>
        <v>0.33333333333333331</v>
      </c>
      <c r="X36" s="28" t="str">
        <f t="shared" si="4"/>
        <v/>
      </c>
      <c r="Y36" s="46"/>
      <c r="Z36" s="34" t="str">
        <f t="shared" si="17"/>
        <v/>
      </c>
      <c r="AA36" s="35" t="str">
        <f>IF(ISNUMBER(Z36),(HOUR(Z36)+MINUTE(Z36)/60)*CONFIGURAÇÕES!$J$14,"")</f>
        <v/>
      </c>
      <c r="AB36" s="36" t="str">
        <f t="shared" si="18"/>
        <v/>
      </c>
      <c r="AC36" s="35" t="str">
        <f>IF(ISNUMBER(AB36),(HOUR(AB36)+MINUTE(AB36)/60)*CONFIGURAÇÕES!$J$14*(1+AS36),"")</f>
        <v/>
      </c>
      <c r="AD36" s="45"/>
      <c r="AE36" s="83"/>
      <c r="AF36" s="84"/>
      <c r="AG36" s="41">
        <f t="shared" si="10"/>
        <v>0</v>
      </c>
      <c r="AH36" s="41">
        <f t="shared" si="11"/>
        <v>0</v>
      </c>
      <c r="AI36" s="33" t="str">
        <f t="shared" si="5"/>
        <v/>
      </c>
      <c r="AJ36" s="45"/>
      <c r="AK36" s="36" t="str">
        <f t="shared" si="12"/>
        <v/>
      </c>
      <c r="AL36" s="37" t="str">
        <f>IF(ISNUMBER(AK36),(HOUR(AK36)+MINUTE(AK36)/60)*CONFIGURAÇÕES!$J$14*(1+AT36),"")</f>
        <v/>
      </c>
      <c r="AM36" s="45"/>
      <c r="AN36" s="38">
        <f t="shared" si="6"/>
        <v>3</v>
      </c>
      <c r="AO36" s="39">
        <f ca="1">IF(ISNUMBER($B36),INDIRECT("CONFIGURAÇÕES!"&amp;ADDRESS(ROW(CONFIGURAÇÕES!$F$20),COLUMN(CONFIGURAÇÕES!$F$20)-1+FREQUÊNCIA!$AN36)),"")</f>
        <v>0.33333333333333331</v>
      </c>
      <c r="AP36" s="39">
        <f ca="1">IF(ISNUMBER($B36),INDIRECT("CONFIGURAÇÕES!"&amp;ADDRESS(ROW(CONFIGURAÇÕES!$F$21),COLUMN(CONFIGURAÇÕES!$F$21)-1+FREQUÊNCIA!$AN36)),"")</f>
        <v>0.5</v>
      </c>
      <c r="AQ36" s="39">
        <f ca="1">IF(ISNUMBER($B36),INDIRECT("CONFIGURAÇÕES!"&amp;ADDRESS(ROW(CONFIGURAÇÕES!$F$22),COLUMN(CONFIGURAÇÕES!$F$22)-1+FREQUÊNCIA!$AN36)),"")</f>
        <v>0.58333333333333337</v>
      </c>
      <c r="AR36" s="39">
        <f ca="1">IF(ISNUMBER($B36),INDIRECT("CONFIGURAÇÕES!"&amp;ADDRESS(ROW(CONFIGURAÇÕES!$F$23),COLUMN(CONFIGURAÇÕES!$F$23)-1+FREQUÊNCIA!$AN36)),"")</f>
        <v>0.75</v>
      </c>
      <c r="AS36" s="40">
        <f ca="1">IF(ISNUMBER($B36),INDIRECT("CONFIGURAÇÕES!"&amp;ADDRESS(ROW(CONFIGURAÇÕES!$F$25),COLUMN(CONFIGURAÇÕES!$F$25)-1+FREQUÊNCIA!$AN36)),"")</f>
        <v>0.5</v>
      </c>
      <c r="AT36" s="40">
        <f ca="1">IF(ISNUMBER($B36),INDIRECT("CONFIGURAÇÕES!"&amp;ADDRESS(ROW(CONFIGURAÇÕES!$F$26),COLUMN(CONFIGURAÇÕES!$F$26)-1+FREQUÊNCIA!$AN36)),"")</f>
        <v>1</v>
      </c>
    </row>
    <row r="37" spans="1:46" s="38" customFormat="1" ht="22.5" customHeight="1">
      <c r="A37" s="53"/>
      <c r="B37" s="109">
        <f t="shared" si="13"/>
        <v>40934</v>
      </c>
      <c r="C37" s="27" t="str">
        <f t="shared" si="7"/>
        <v>qui</v>
      </c>
      <c r="D37" s="80"/>
      <c r="E37" s="83"/>
      <c r="F37" s="84"/>
      <c r="G37" s="41" t="str">
        <f t="shared" si="8"/>
        <v/>
      </c>
      <c r="H37" s="41" t="str">
        <f>IF(ISNUMBER(F37),IF(F37&lt;E37,1,0)+QUOTIENT(F37,100)/24+MOD(F37,100)/(24*60),"")</f>
        <v/>
      </c>
      <c r="I37" s="42" t="e">
        <f ca="1">IF(AND(ISNUMBER($B37),AO37&lt;&gt;0),G37-AO37&gt;CONFIGURAÇÕES!$H$5,FALSE)</f>
        <v>#VALUE!</v>
      </c>
      <c r="J37" s="42" t="b">
        <f ca="1">IF(AND(ISNUMBER($B37),AP37&lt;&gt;0),H37&lt;AP37-CONFIGURAÇÕES!$H$5,FALSE)</f>
        <v>0</v>
      </c>
      <c r="K37" s="42" t="e">
        <f t="shared" ca="1" si="0"/>
        <v>#VALUE!</v>
      </c>
      <c r="L37" s="31" t="str">
        <f>IF(AND(ISNUMBER($B37),ISNUMBER(E37),ISNUMBER(F37)),IF(H37&lt;G37,1,0)+H37-IF(AND(G37&lt;AO37,CONFIGURAÇÕES!$M$5="SIM"),G37,MAX(G37,AO37)),IF($D37=$D$16,0,""))</f>
        <v/>
      </c>
      <c r="M37" s="107"/>
      <c r="N37" s="83"/>
      <c r="O37" s="84"/>
      <c r="P37" s="41" t="str">
        <f t="shared" si="1"/>
        <v/>
      </c>
      <c r="Q37" s="41" t="str">
        <f t="shared" si="9"/>
        <v/>
      </c>
      <c r="R37" s="42" t="e">
        <f ca="1">IF(AND(ISNUMBER($B37),AQ37&lt;&gt;0),P37-AQ37&gt;CONFIGURAÇÕES!$H$5,FALSE)</f>
        <v>#VALUE!</v>
      </c>
      <c r="S37" s="42" t="b">
        <f ca="1">IF(AND(ISNUMBER($B37),AR37&lt;&gt;0),Q37&lt;AR37-CONFIGURAÇÕES!$H$5,FALSE)</f>
        <v>0</v>
      </c>
      <c r="T37" s="42" t="e">
        <f t="shared" ca="1" si="2"/>
        <v>#VALUE!</v>
      </c>
      <c r="U37" s="32" t="str">
        <f>IF(AND(ISNUMBER($B37),ISNUMBER(N37),ISNUMBER(O37)),IF(Q37&lt;P37,1,0)+Q37-IF(AND(P37&lt;AQ37,CONFIGURAÇÕES!$M$5="SIM"),P37,MAX(P37,AQ37)),IF($D37=$D$16,0,""))</f>
        <v/>
      </c>
      <c r="V37" s="45"/>
      <c r="W37" s="33">
        <f t="shared" ca="1" si="3"/>
        <v>0.33333333333333331</v>
      </c>
      <c r="X37" s="28" t="str">
        <f>IF(AND(OR(ISNUMBER(L37),ISNUMBER(U37)),ISNUMBER(B37)),IF(ISNUMBER(L37),L37,0)+IF(ISNUMBER(U37),U37,0),"")</f>
        <v/>
      </c>
      <c r="Y37" s="46"/>
      <c r="Z37" s="34" t="str">
        <f t="shared" si="17"/>
        <v/>
      </c>
      <c r="AA37" s="35" t="str">
        <f>IF(ISNUMBER(Z37),(HOUR(Z37)+MINUTE(Z37)/60)*CONFIGURAÇÕES!$J$14,"")</f>
        <v/>
      </c>
      <c r="AB37" s="36" t="str">
        <f t="shared" si="18"/>
        <v/>
      </c>
      <c r="AC37" s="35" t="str">
        <f>IF(ISNUMBER(AB37),(HOUR(AB37)+MINUTE(AB37)/60)*CONFIGURAÇÕES!$J$14*(1+AS37),"")</f>
        <v/>
      </c>
      <c r="AD37" s="45"/>
      <c r="AE37" s="83"/>
      <c r="AF37" s="84"/>
      <c r="AG37" s="41">
        <f t="shared" si="10"/>
        <v>0</v>
      </c>
      <c r="AH37" s="41">
        <f t="shared" si="11"/>
        <v>0</v>
      </c>
      <c r="AI37" s="33" t="str">
        <f t="shared" si="5"/>
        <v/>
      </c>
      <c r="AJ37" s="45"/>
      <c r="AK37" s="36" t="str">
        <f t="shared" si="12"/>
        <v/>
      </c>
      <c r="AL37" s="37" t="str">
        <f>IF(ISNUMBER(AK37),(HOUR(AK37)+MINUTE(AK37)/60)*CONFIGURAÇÕES!$J$14*(1+AT37),"")</f>
        <v/>
      </c>
      <c r="AM37" s="45"/>
      <c r="AN37" s="38">
        <f t="shared" si="6"/>
        <v>4</v>
      </c>
      <c r="AO37" s="39">
        <f ca="1">IF(ISNUMBER($B37),INDIRECT("CONFIGURAÇÕES!"&amp;ADDRESS(ROW(CONFIGURAÇÕES!$F$20),COLUMN(CONFIGURAÇÕES!$F$20)-1+FREQUÊNCIA!$AN37)),"")</f>
        <v>0.33333333333333331</v>
      </c>
      <c r="AP37" s="39">
        <f ca="1">IF(ISNUMBER($B37),INDIRECT("CONFIGURAÇÕES!"&amp;ADDRESS(ROW(CONFIGURAÇÕES!$F$21),COLUMN(CONFIGURAÇÕES!$F$21)-1+FREQUÊNCIA!$AN37)),"")</f>
        <v>0.5</v>
      </c>
      <c r="AQ37" s="39">
        <f ca="1">IF(ISNUMBER($B37),INDIRECT("CONFIGURAÇÕES!"&amp;ADDRESS(ROW(CONFIGURAÇÕES!$F$22),COLUMN(CONFIGURAÇÕES!$F$22)-1+FREQUÊNCIA!$AN37)),"")</f>
        <v>0.58333333333333337</v>
      </c>
      <c r="AR37" s="39">
        <f ca="1">IF(ISNUMBER($B37),INDIRECT("CONFIGURAÇÕES!"&amp;ADDRESS(ROW(CONFIGURAÇÕES!$F$23),COLUMN(CONFIGURAÇÕES!$F$23)-1+FREQUÊNCIA!$AN37)),"")</f>
        <v>0.75</v>
      </c>
      <c r="AS37" s="40">
        <f ca="1">IF(ISNUMBER($B37),INDIRECT("CONFIGURAÇÕES!"&amp;ADDRESS(ROW(CONFIGURAÇÕES!$F$25),COLUMN(CONFIGURAÇÕES!$F$25)-1+FREQUÊNCIA!$AN37)),"")</f>
        <v>0.5</v>
      </c>
      <c r="AT37" s="40">
        <f ca="1">IF(ISNUMBER($B37),INDIRECT("CONFIGURAÇÕES!"&amp;ADDRESS(ROW(CONFIGURAÇÕES!$F$26),COLUMN(CONFIGURAÇÕES!$F$26)-1+FREQUÊNCIA!$AN37)),"")</f>
        <v>1</v>
      </c>
    </row>
    <row r="38" spans="1:46" s="38" customFormat="1" ht="22.5" customHeight="1">
      <c r="A38" s="53"/>
      <c r="B38" s="109">
        <f t="shared" si="13"/>
        <v>40935</v>
      </c>
      <c r="C38" s="27" t="str">
        <f t="shared" si="7"/>
        <v>sex</v>
      </c>
      <c r="D38" s="80"/>
      <c r="E38" s="83"/>
      <c r="F38" s="84"/>
      <c r="G38" s="41" t="str">
        <f t="shared" si="8"/>
        <v/>
      </c>
      <c r="H38" s="41" t="str">
        <f t="shared" si="14"/>
        <v/>
      </c>
      <c r="I38" s="42" t="e">
        <f ca="1">IF(AND(ISNUMBER($B38),AO38&lt;&gt;0),G38-AO38&gt;CONFIGURAÇÕES!$H$5,FALSE)</f>
        <v>#VALUE!</v>
      </c>
      <c r="J38" s="42" t="b">
        <f ca="1">IF(AND(ISNUMBER($B38),AP38&lt;&gt;0),H38&lt;AP38-CONFIGURAÇÕES!$H$5,FALSE)</f>
        <v>0</v>
      </c>
      <c r="K38" s="42" t="e">
        <f t="shared" ca="1" si="0"/>
        <v>#VALUE!</v>
      </c>
      <c r="L38" s="31" t="str">
        <f>IF(AND(ISNUMBER($B38),ISNUMBER(E38),ISNUMBER(F38)),IF(H38&lt;G38,1,0)+H38-IF(AND(G38&lt;AO38,CONFIGURAÇÕES!$M$5="SIM"),G38,MAX(G38,AO38)),IF($D38=$D$16,0,""))</f>
        <v/>
      </c>
      <c r="M38" s="107"/>
      <c r="N38" s="83"/>
      <c r="O38" s="84"/>
      <c r="P38" s="41" t="str">
        <f t="shared" si="1"/>
        <v/>
      </c>
      <c r="Q38" s="41" t="str">
        <f t="shared" si="9"/>
        <v/>
      </c>
      <c r="R38" s="42" t="e">
        <f ca="1">IF(AND(ISNUMBER($B38),AQ38&lt;&gt;0),P38-AQ38&gt;CONFIGURAÇÕES!$H$5,FALSE)</f>
        <v>#VALUE!</v>
      </c>
      <c r="S38" s="42" t="b">
        <f ca="1">IF(AND(ISNUMBER($B38),AR38&lt;&gt;0),Q38&lt;AR38-CONFIGURAÇÕES!$H$5,FALSE)</f>
        <v>0</v>
      </c>
      <c r="T38" s="42" t="e">
        <f t="shared" ca="1" si="2"/>
        <v>#VALUE!</v>
      </c>
      <c r="U38" s="32" t="str">
        <f>IF(AND(ISNUMBER($B38),ISNUMBER(N38),ISNUMBER(O38)),IF(Q38&lt;P38,1,0)+Q38-IF(AND(P38&lt;AQ38,CONFIGURAÇÕES!$M$5="SIM"),P38,MAX(P38,AQ38)),IF($D38=$D$16,0,""))</f>
        <v/>
      </c>
      <c r="V38" s="45"/>
      <c r="W38" s="33">
        <f t="shared" ca="1" si="3"/>
        <v>0.33333333333333331</v>
      </c>
      <c r="X38" s="28" t="str">
        <f t="shared" si="4"/>
        <v/>
      </c>
      <c r="Y38" s="46"/>
      <c r="Z38" s="34" t="str">
        <f t="shared" si="15"/>
        <v/>
      </c>
      <c r="AA38" s="35" t="str">
        <f>IF(ISNUMBER(Z38),(HOUR(Z38)+MINUTE(Z38)/60)*CONFIGURAÇÕES!$J$14,"")</f>
        <v/>
      </c>
      <c r="AB38" s="36" t="str">
        <f t="shared" si="16"/>
        <v/>
      </c>
      <c r="AC38" s="35" t="str">
        <f>IF(ISNUMBER(AB38),(HOUR(AB38)+MINUTE(AB38)/60)*CONFIGURAÇÕES!$J$14*(1+AS38),"")</f>
        <v/>
      </c>
      <c r="AD38" s="45"/>
      <c r="AE38" s="83"/>
      <c r="AF38" s="84"/>
      <c r="AG38" s="41">
        <f t="shared" si="10"/>
        <v>0</v>
      </c>
      <c r="AH38" s="41">
        <f t="shared" si="11"/>
        <v>0</v>
      </c>
      <c r="AI38" s="33" t="str">
        <f t="shared" si="5"/>
        <v/>
      </c>
      <c r="AJ38" s="45"/>
      <c r="AK38" s="36" t="str">
        <f t="shared" si="12"/>
        <v/>
      </c>
      <c r="AL38" s="37" t="str">
        <f>IF(ISNUMBER(AK38),(HOUR(AK38)+MINUTE(AK38)/60)*CONFIGURAÇÕES!$J$14*(1+AT38),"")</f>
        <v/>
      </c>
      <c r="AM38" s="45"/>
      <c r="AN38" s="38">
        <f t="shared" si="6"/>
        <v>5</v>
      </c>
      <c r="AO38" s="39">
        <f ca="1">IF(ISNUMBER($B38),INDIRECT("CONFIGURAÇÕES!"&amp;ADDRESS(ROW(CONFIGURAÇÕES!$F$20),COLUMN(CONFIGURAÇÕES!$F$20)-1+FREQUÊNCIA!$AN38)),"")</f>
        <v>0.33333333333333331</v>
      </c>
      <c r="AP38" s="39">
        <f ca="1">IF(ISNUMBER($B38),INDIRECT("CONFIGURAÇÕES!"&amp;ADDRESS(ROW(CONFIGURAÇÕES!$F$21),COLUMN(CONFIGURAÇÕES!$F$21)-1+FREQUÊNCIA!$AN38)),"")</f>
        <v>0.5</v>
      </c>
      <c r="AQ38" s="39">
        <f ca="1">IF(ISNUMBER($B38),INDIRECT("CONFIGURAÇÕES!"&amp;ADDRESS(ROW(CONFIGURAÇÕES!$F$22),COLUMN(CONFIGURAÇÕES!$F$22)-1+FREQUÊNCIA!$AN38)),"")</f>
        <v>0.58333333333333337</v>
      </c>
      <c r="AR38" s="39">
        <f ca="1">IF(ISNUMBER($B38),INDIRECT("CONFIGURAÇÕES!"&amp;ADDRESS(ROW(CONFIGURAÇÕES!$F$23),COLUMN(CONFIGURAÇÕES!$F$23)-1+FREQUÊNCIA!$AN38)),"")</f>
        <v>0.75</v>
      </c>
      <c r="AS38" s="40">
        <f ca="1">IF(ISNUMBER($B38),INDIRECT("CONFIGURAÇÕES!"&amp;ADDRESS(ROW(CONFIGURAÇÕES!$F$25),COLUMN(CONFIGURAÇÕES!$F$25)-1+FREQUÊNCIA!$AN38)),"")</f>
        <v>0.5</v>
      </c>
      <c r="AT38" s="40">
        <f ca="1">IF(ISNUMBER($B38),INDIRECT("CONFIGURAÇÕES!"&amp;ADDRESS(ROW(CONFIGURAÇÕES!$F$26),COLUMN(CONFIGURAÇÕES!$F$26)-1+FREQUÊNCIA!$AN38)),"")</f>
        <v>1</v>
      </c>
    </row>
    <row r="39" spans="1:46" s="38" customFormat="1" ht="22.5" customHeight="1">
      <c r="A39" s="53"/>
      <c r="B39" s="109">
        <f t="shared" si="13"/>
        <v>40936</v>
      </c>
      <c r="C39" s="27" t="str">
        <f t="shared" si="7"/>
        <v>sáb</v>
      </c>
      <c r="D39" s="80"/>
      <c r="E39" s="83"/>
      <c r="F39" s="84"/>
      <c r="G39" s="41" t="str">
        <f t="shared" si="8"/>
        <v/>
      </c>
      <c r="H39" s="41" t="str">
        <f>IF(ISNUMBER(F39),IF(F39&lt;E39,1,0)+QUOTIENT(F39,100)/24+MOD(F39,100)/(24*60),"")</f>
        <v/>
      </c>
      <c r="I39" s="42" t="e">
        <f ca="1">IF(AND(ISNUMBER($B39),AO39&lt;&gt;0),G39-AO39&gt;CONFIGURAÇÕES!$H$5,FALSE)</f>
        <v>#VALUE!</v>
      </c>
      <c r="J39" s="42" t="b">
        <f ca="1">IF(AND(ISNUMBER($B39),AP39&lt;&gt;0),H39&lt;AP39-CONFIGURAÇÕES!$H$5,FALSE)</f>
        <v>0</v>
      </c>
      <c r="K39" s="42" t="e">
        <f t="shared" ca="1" si="0"/>
        <v>#VALUE!</v>
      </c>
      <c r="L39" s="31" t="str">
        <f>IF(AND(ISNUMBER($B39),ISNUMBER(E39),ISNUMBER(F39)),IF(H39&lt;G39,1,0)+H39-IF(AND(G39&lt;AO39,CONFIGURAÇÕES!$M$5="SIM"),G39,MAX(G39,AO39)),IF($D39=$D$16,0,""))</f>
        <v/>
      </c>
      <c r="M39" s="107"/>
      <c r="N39" s="83"/>
      <c r="O39" s="84"/>
      <c r="P39" s="41" t="str">
        <f t="shared" si="1"/>
        <v/>
      </c>
      <c r="Q39" s="41" t="str">
        <f t="shared" si="9"/>
        <v/>
      </c>
      <c r="R39" s="42" t="b">
        <f ca="1">IF(AND(ISNUMBER($B39),AQ39&lt;&gt;0),P39-AQ39&gt;CONFIGURAÇÕES!$H$5,FALSE)</f>
        <v>0</v>
      </c>
      <c r="S39" s="42" t="b">
        <f ca="1">IF(AND(ISNUMBER($B39),AR39&lt;&gt;0),Q39&lt;AR39-CONFIGURAÇÕES!$H$5,FALSE)</f>
        <v>0</v>
      </c>
      <c r="T39" s="42" t="b">
        <f t="shared" ca="1" si="2"/>
        <v>0</v>
      </c>
      <c r="U39" s="32" t="str">
        <f>IF(AND(ISNUMBER($B39),ISNUMBER(N39),ISNUMBER(O39)),IF(Q39&lt;P39,1,0)+Q39-IF(AND(P39&lt;AQ39,CONFIGURAÇÕES!$M$5="SIM"),P39,MAX(P39,AQ39)),IF($D39=$D$16,0,""))</f>
        <v/>
      </c>
      <c r="V39" s="45"/>
      <c r="W39" s="33">
        <f t="shared" ca="1" si="3"/>
        <v>0.16666666666666669</v>
      </c>
      <c r="X39" s="28" t="str">
        <f>IF(AND(OR(ISNUMBER(L39),ISNUMBER(U39)),ISNUMBER(B39)),IF(ISNUMBER(L39),L39,0)+IF(ISNUMBER(U39),U39,0),"")</f>
        <v/>
      </c>
      <c r="Y39" s="46"/>
      <c r="Z39" s="34" t="str">
        <f>IF(AND(ISNUMBER(X39),ISNUMBER($B39)),IF(X39&lt;W39,W39-X39,""),"")</f>
        <v/>
      </c>
      <c r="AA39" s="35" t="str">
        <f>IF(ISNUMBER(Z39),(HOUR(Z39)+MINUTE(Z39)/60)*CONFIGURAÇÕES!$J$14,"")</f>
        <v/>
      </c>
      <c r="AB39" s="36" t="str">
        <f>IF(AND(ISNUMBER($B39),ISNUMBER(X39)),IF(X39&gt;W39,X39-W39,""),"")</f>
        <v/>
      </c>
      <c r="AC39" s="35" t="str">
        <f>IF(ISNUMBER(AB39),(HOUR(AB39)+MINUTE(AB39)/60)*CONFIGURAÇÕES!$J$14*(1+AS39),"")</f>
        <v/>
      </c>
      <c r="AD39" s="45"/>
      <c r="AE39" s="83"/>
      <c r="AF39" s="84"/>
      <c r="AG39" s="41">
        <f t="shared" si="10"/>
        <v>0</v>
      </c>
      <c r="AH39" s="41">
        <f t="shared" si="11"/>
        <v>0</v>
      </c>
      <c r="AI39" s="33" t="str">
        <f t="shared" si="5"/>
        <v/>
      </c>
      <c r="AJ39" s="45"/>
      <c r="AK39" s="36" t="str">
        <f t="shared" si="12"/>
        <v/>
      </c>
      <c r="AL39" s="37" t="str">
        <f>IF(ISNUMBER(AK39),(HOUR(AK39)+MINUTE(AK39)/60)*CONFIGURAÇÕES!$J$14*(1+AT39),"")</f>
        <v/>
      </c>
      <c r="AM39" s="45"/>
      <c r="AN39" s="38">
        <f t="shared" si="6"/>
        <v>6</v>
      </c>
      <c r="AO39" s="39">
        <f ca="1">IF(ISNUMBER($B39),INDIRECT("CONFIGURAÇÕES!"&amp;ADDRESS(ROW(CONFIGURAÇÕES!$F$20),COLUMN(CONFIGURAÇÕES!$F$20)-1+FREQUÊNCIA!$AN39)),"")</f>
        <v>0.33333333333333331</v>
      </c>
      <c r="AP39" s="39">
        <f ca="1">IF(ISNUMBER($B39),INDIRECT("CONFIGURAÇÕES!"&amp;ADDRESS(ROW(CONFIGURAÇÕES!$F$21),COLUMN(CONFIGURAÇÕES!$F$21)-1+FREQUÊNCIA!$AN39)),"")</f>
        <v>0.5</v>
      </c>
      <c r="AQ39" s="39">
        <f ca="1">IF(ISNUMBER($B39),INDIRECT("CONFIGURAÇÕES!"&amp;ADDRESS(ROW(CONFIGURAÇÕES!$F$22),COLUMN(CONFIGURAÇÕES!$F$22)-1+FREQUÊNCIA!$AN39)),"")</f>
        <v>0</v>
      </c>
      <c r="AR39" s="39">
        <f ca="1">IF(ISNUMBER($B39),INDIRECT("CONFIGURAÇÕES!"&amp;ADDRESS(ROW(CONFIGURAÇÕES!$F$23),COLUMN(CONFIGURAÇÕES!$F$23)-1+FREQUÊNCIA!$AN39)),"")</f>
        <v>0</v>
      </c>
      <c r="AS39" s="40">
        <f ca="1">IF(ISNUMBER($B39),INDIRECT("CONFIGURAÇÕES!"&amp;ADDRESS(ROW(CONFIGURAÇÕES!$F$25),COLUMN(CONFIGURAÇÕES!$F$25)-1+FREQUÊNCIA!$AN39)),"")</f>
        <v>1</v>
      </c>
      <c r="AT39" s="40">
        <f ca="1">IF(ISNUMBER($B39),INDIRECT("CONFIGURAÇÕES!"&amp;ADDRESS(ROW(CONFIGURAÇÕES!$F$26),COLUMN(CONFIGURAÇÕES!$F$26)-1+FREQUÊNCIA!$AN39)),"")</f>
        <v>1.5</v>
      </c>
    </row>
    <row r="40" spans="1:46" s="38" customFormat="1" ht="22.5" customHeight="1">
      <c r="A40" s="53"/>
      <c r="B40" s="109">
        <f t="shared" si="13"/>
        <v>40937</v>
      </c>
      <c r="C40" s="27" t="str">
        <f t="shared" si="7"/>
        <v>dom</v>
      </c>
      <c r="D40" s="80"/>
      <c r="E40" s="83"/>
      <c r="F40" s="84"/>
      <c r="G40" s="41" t="str">
        <f t="shared" si="8"/>
        <v/>
      </c>
      <c r="H40" s="41" t="str">
        <f>IF(ISNUMBER(F40),IF(F40&lt;E40,1,0)+QUOTIENT(F40,100)/24+MOD(F40,100)/(24*60),"")</f>
        <v/>
      </c>
      <c r="I40" s="42" t="b">
        <f ca="1">IF(AND(ISNUMBER($B40),AO40&lt;&gt;0),G40-AO40&gt;CONFIGURAÇÕES!$H$5,FALSE)</f>
        <v>0</v>
      </c>
      <c r="J40" s="42" t="b">
        <f ca="1">IF(AND(ISNUMBER($B40),AP40&lt;&gt;0),H40&lt;AP40-CONFIGURAÇÕES!$H$5,FALSE)</f>
        <v>0</v>
      </c>
      <c r="K40" s="42" t="b">
        <f t="shared" ca="1" si="0"/>
        <v>0</v>
      </c>
      <c r="L40" s="31" t="str">
        <f>IF(AND(ISNUMBER($B40),ISNUMBER(E40),ISNUMBER(F40)),IF(H40&lt;G40,1,0)+H40-IF(AND(G40&lt;AO40,CONFIGURAÇÕES!$M$5="SIM"),G40,MAX(G40,AO40)),IF($D40=$D$16,0,""))</f>
        <v/>
      </c>
      <c r="M40" s="107"/>
      <c r="N40" s="83"/>
      <c r="O40" s="84"/>
      <c r="P40" s="41" t="str">
        <f t="shared" si="1"/>
        <v/>
      </c>
      <c r="Q40" s="41" t="str">
        <f t="shared" si="9"/>
        <v/>
      </c>
      <c r="R40" s="42" t="b">
        <f ca="1">IF(AND(ISNUMBER($B40),AQ40&lt;&gt;0),P40-AQ40&gt;CONFIGURAÇÕES!$H$5,FALSE)</f>
        <v>0</v>
      </c>
      <c r="S40" s="42" t="b">
        <f ca="1">IF(AND(ISNUMBER($B40),AR40&lt;&gt;0),Q40&lt;AR40-CONFIGURAÇÕES!$H$5,FALSE)</f>
        <v>0</v>
      </c>
      <c r="T40" s="42" t="b">
        <f t="shared" ca="1" si="2"/>
        <v>0</v>
      </c>
      <c r="U40" s="32" t="str">
        <f>IF(AND(ISNUMBER($B40),ISNUMBER(N40),ISNUMBER(O40)),IF(Q40&lt;P40,1,0)+Q40-IF(AND(P40&lt;AQ40,CONFIGURAÇÕES!$M$5="SIM"),P40,MAX(P40,AQ40)),IF($D40=$D$16,0,""))</f>
        <v/>
      </c>
      <c r="V40" s="45"/>
      <c r="W40" s="33">
        <f t="shared" ca="1" si="3"/>
        <v>0</v>
      </c>
      <c r="X40" s="28" t="str">
        <f>IF(AND(OR(ISNUMBER(L40),ISNUMBER(U40)),ISNUMBER(B40)),IF(ISNUMBER(L40),L40,0)+IF(ISNUMBER(U40),U40,0),"")</f>
        <v/>
      </c>
      <c r="Y40" s="46"/>
      <c r="Z40" s="34" t="str">
        <f>IF(AND(ISNUMBER(X40),ISNUMBER($B40)),IF(X40&lt;W40,W40-X40,""),"")</f>
        <v/>
      </c>
      <c r="AA40" s="35" t="str">
        <f>IF(ISNUMBER(Z40),(HOUR(Z40)+MINUTE(Z40)/60)*CONFIGURAÇÕES!$J$14,"")</f>
        <v/>
      </c>
      <c r="AB40" s="36" t="str">
        <f>IF(AND(ISNUMBER($B40),ISNUMBER(X40)),IF(X40&gt;W40,X40-W40,""),"")</f>
        <v/>
      </c>
      <c r="AC40" s="35" t="str">
        <f>IF(ISNUMBER(AB40),(HOUR(AB40)+MINUTE(AB40)/60)*CONFIGURAÇÕES!$J$14*(1+AS40),"")</f>
        <v/>
      </c>
      <c r="AD40" s="45"/>
      <c r="AE40" s="83"/>
      <c r="AF40" s="84"/>
      <c r="AG40" s="41">
        <f t="shared" si="10"/>
        <v>0</v>
      </c>
      <c r="AH40" s="41">
        <f t="shared" si="11"/>
        <v>0</v>
      </c>
      <c r="AI40" s="33" t="str">
        <f t="shared" si="5"/>
        <v/>
      </c>
      <c r="AJ40" s="45"/>
      <c r="AK40" s="36" t="str">
        <f t="shared" si="12"/>
        <v/>
      </c>
      <c r="AL40" s="37" t="str">
        <f>IF(ISNUMBER(AK40),(HOUR(AK40)+MINUTE(AK40)/60)*CONFIGURAÇÕES!$J$14*(1+AT40),"")</f>
        <v/>
      </c>
      <c r="AM40" s="45"/>
      <c r="AN40" s="38">
        <f t="shared" si="6"/>
        <v>7</v>
      </c>
      <c r="AO40" s="39">
        <f ca="1">IF(ISNUMBER($B40),INDIRECT("CONFIGURAÇÕES!"&amp;ADDRESS(ROW(CONFIGURAÇÕES!$F$20),COLUMN(CONFIGURAÇÕES!$F$20)-1+FREQUÊNCIA!$AN40)),"")</f>
        <v>0</v>
      </c>
      <c r="AP40" s="39">
        <f ca="1">IF(ISNUMBER($B40),INDIRECT("CONFIGURAÇÕES!"&amp;ADDRESS(ROW(CONFIGURAÇÕES!$F$21),COLUMN(CONFIGURAÇÕES!$F$21)-1+FREQUÊNCIA!$AN40)),"")</f>
        <v>0</v>
      </c>
      <c r="AQ40" s="39">
        <f ca="1">IF(ISNUMBER($B40),INDIRECT("CONFIGURAÇÕES!"&amp;ADDRESS(ROW(CONFIGURAÇÕES!$F$22),COLUMN(CONFIGURAÇÕES!$F$22)-1+FREQUÊNCIA!$AN40)),"")</f>
        <v>0</v>
      </c>
      <c r="AR40" s="39">
        <f ca="1">IF(ISNUMBER($B40),INDIRECT("CONFIGURAÇÕES!"&amp;ADDRESS(ROW(CONFIGURAÇÕES!$F$23),COLUMN(CONFIGURAÇÕES!$F$23)-1+FREQUÊNCIA!$AN40)),"")</f>
        <v>0</v>
      </c>
      <c r="AS40" s="40">
        <f ca="1">IF(ISNUMBER($B40),INDIRECT("CONFIGURAÇÕES!"&amp;ADDRESS(ROW(CONFIGURAÇÕES!$F$25),COLUMN(CONFIGURAÇÕES!$F$25)-1+FREQUÊNCIA!$AN40)),"")</f>
        <v>1</v>
      </c>
      <c r="AT40" s="40">
        <f ca="1">IF(ISNUMBER($B40),INDIRECT("CONFIGURAÇÕES!"&amp;ADDRESS(ROW(CONFIGURAÇÕES!$F$26),COLUMN(CONFIGURAÇÕES!$F$26)-1+FREQUÊNCIA!$AN40)),"")</f>
        <v>1.5</v>
      </c>
    </row>
    <row r="41" spans="1:46" s="38" customFormat="1" ht="22.5" customHeight="1">
      <c r="A41" s="53"/>
      <c r="B41" s="109">
        <f t="shared" si="13"/>
        <v>40938</v>
      </c>
      <c r="C41" s="27" t="str">
        <f t="shared" si="7"/>
        <v>seg</v>
      </c>
      <c r="D41" s="80"/>
      <c r="E41" s="83"/>
      <c r="F41" s="84"/>
      <c r="G41" s="41" t="str">
        <f t="shared" si="8"/>
        <v/>
      </c>
      <c r="H41" s="41" t="str">
        <f>IF(ISNUMBER(F41),IF(F41&lt;E41,1,0)+QUOTIENT(F41,100)/24+MOD(F41,100)/(24*60),"")</f>
        <v/>
      </c>
      <c r="I41" s="42" t="e">
        <f ca="1">IF(AND(ISNUMBER($B41),AO41&lt;&gt;0),G41-AO41&gt;CONFIGURAÇÕES!$H$5,FALSE)</f>
        <v>#VALUE!</v>
      </c>
      <c r="J41" s="42" t="b">
        <f ca="1">IF(AND(ISNUMBER($B41),AP41&lt;&gt;0),H41&lt;AP41-CONFIGURAÇÕES!$H$5,FALSE)</f>
        <v>0</v>
      </c>
      <c r="K41" s="42" t="e">
        <f t="shared" ca="1" si="0"/>
        <v>#VALUE!</v>
      </c>
      <c r="L41" s="31" t="str">
        <f>IF(AND(ISNUMBER($B41),ISNUMBER(E41),ISNUMBER(F41)),IF(H41&lt;G41,1,0)+H41-IF(AND(G41&lt;AO41,CONFIGURAÇÕES!$M$5="SIM"),G41,MAX(G41,AO41)),IF($D41=$D$16,0,""))</f>
        <v/>
      </c>
      <c r="M41" s="107"/>
      <c r="N41" s="83"/>
      <c r="O41" s="84"/>
      <c r="P41" s="41" t="str">
        <f t="shared" si="1"/>
        <v/>
      </c>
      <c r="Q41" s="41" t="str">
        <f t="shared" si="9"/>
        <v/>
      </c>
      <c r="R41" s="42" t="e">
        <f ca="1">IF(AND(ISNUMBER($B41),AQ41&lt;&gt;0),P41-AQ41&gt;CONFIGURAÇÕES!$H$5,FALSE)</f>
        <v>#VALUE!</v>
      </c>
      <c r="S41" s="42" t="b">
        <f ca="1">IF(AND(ISNUMBER($B41),AR41&lt;&gt;0),Q41&lt;AR41-CONFIGURAÇÕES!$H$5,FALSE)</f>
        <v>0</v>
      </c>
      <c r="T41" s="42" t="e">
        <f t="shared" ca="1" si="2"/>
        <v>#VALUE!</v>
      </c>
      <c r="U41" s="32" t="str">
        <f>IF(AND(ISNUMBER($B41),ISNUMBER(N41),ISNUMBER(O41)),IF(Q41&lt;P41,1,0)+Q41-IF(AND(P41&lt;AQ41,CONFIGURAÇÕES!$M$5="SIM"),P41,MAX(P41,AQ41)),IF($D41=$D$16,0,""))</f>
        <v/>
      </c>
      <c r="V41" s="45"/>
      <c r="W41" s="33">
        <f t="shared" ca="1" si="3"/>
        <v>0.33333333333333331</v>
      </c>
      <c r="X41" s="28" t="str">
        <f>IF(AND(OR(ISNUMBER(L41),ISNUMBER(U41)),ISNUMBER(B41)),IF(ISNUMBER(L41),L41,0)+IF(ISNUMBER(U41),U41,0),"")</f>
        <v/>
      </c>
      <c r="Y41" s="46"/>
      <c r="Z41" s="34" t="str">
        <f>IF(AND(ISNUMBER(X41),ISNUMBER($B41)),IF(X41&lt;W41,W41-X41,""),"")</f>
        <v/>
      </c>
      <c r="AA41" s="35" t="str">
        <f>IF(ISNUMBER(Z41),(HOUR(Z41)+MINUTE(Z41)/60)*CONFIGURAÇÕES!$J$14,"")</f>
        <v/>
      </c>
      <c r="AB41" s="36" t="str">
        <f>IF(AND(ISNUMBER($B41),ISNUMBER(X41)),IF(X41&gt;W41,X41-W41,""),"")</f>
        <v/>
      </c>
      <c r="AC41" s="35" t="str">
        <f>IF(ISNUMBER(AB41),(HOUR(AB41)+MINUTE(AB41)/60)*CONFIGURAÇÕES!$J$14*(1+AS41),"")</f>
        <v/>
      </c>
      <c r="AD41" s="45"/>
      <c r="AE41" s="83"/>
      <c r="AF41" s="84"/>
      <c r="AG41" s="41">
        <f t="shared" si="10"/>
        <v>0</v>
      </c>
      <c r="AH41" s="41">
        <f t="shared" si="11"/>
        <v>0</v>
      </c>
      <c r="AI41" s="33" t="str">
        <f t="shared" si="5"/>
        <v/>
      </c>
      <c r="AJ41" s="45"/>
      <c r="AK41" s="36" t="str">
        <f t="shared" si="12"/>
        <v/>
      </c>
      <c r="AL41" s="37" t="str">
        <f>IF(ISNUMBER(AK41),(HOUR(AK41)+MINUTE(AK41)/60)*CONFIGURAÇÕES!$J$14*(1+AT41),"")</f>
        <v/>
      </c>
      <c r="AM41" s="45"/>
      <c r="AN41" s="38">
        <f t="shared" si="6"/>
        <v>1</v>
      </c>
      <c r="AO41" s="39">
        <f ca="1">IF(ISNUMBER($B41),INDIRECT("CONFIGURAÇÕES!"&amp;ADDRESS(ROW(CONFIGURAÇÕES!$F$20),COLUMN(CONFIGURAÇÕES!$F$20)-1+FREQUÊNCIA!$AN41)),"")</f>
        <v>0.33333333333333331</v>
      </c>
      <c r="AP41" s="39">
        <f ca="1">IF(ISNUMBER($B41),INDIRECT("CONFIGURAÇÕES!"&amp;ADDRESS(ROW(CONFIGURAÇÕES!$F$21),COLUMN(CONFIGURAÇÕES!$F$21)-1+FREQUÊNCIA!$AN41)),"")</f>
        <v>0.5</v>
      </c>
      <c r="AQ41" s="39">
        <f ca="1">IF(ISNUMBER($B41),INDIRECT("CONFIGURAÇÕES!"&amp;ADDRESS(ROW(CONFIGURAÇÕES!$F$22),COLUMN(CONFIGURAÇÕES!$F$22)-1+FREQUÊNCIA!$AN41)),"")</f>
        <v>0.58333333333333337</v>
      </c>
      <c r="AR41" s="39">
        <f ca="1">IF(ISNUMBER($B41),INDIRECT("CONFIGURAÇÕES!"&amp;ADDRESS(ROW(CONFIGURAÇÕES!$F$23),COLUMN(CONFIGURAÇÕES!$F$23)-1+FREQUÊNCIA!$AN41)),"")</f>
        <v>0.75</v>
      </c>
      <c r="AS41" s="40">
        <f ca="1">IF(ISNUMBER($B41),INDIRECT("CONFIGURAÇÕES!"&amp;ADDRESS(ROW(CONFIGURAÇÕES!$F$25),COLUMN(CONFIGURAÇÕES!$F$25)-1+FREQUÊNCIA!$AN41)),"")</f>
        <v>0.5</v>
      </c>
      <c r="AT41" s="40">
        <f ca="1">IF(ISNUMBER($B41),INDIRECT("CONFIGURAÇÕES!"&amp;ADDRESS(ROW(CONFIGURAÇÕES!$F$26),COLUMN(CONFIGURAÇÕES!$F$26)-1+FREQUÊNCIA!$AN41)),"")</f>
        <v>1</v>
      </c>
    </row>
    <row r="42" spans="1:46" s="38" customFormat="1" ht="22.5" customHeight="1">
      <c r="A42" s="53"/>
      <c r="B42" s="109">
        <f t="shared" si="13"/>
        <v>40939</v>
      </c>
      <c r="C42" s="27" t="str">
        <f t="shared" si="7"/>
        <v>ter</v>
      </c>
      <c r="D42" s="80"/>
      <c r="E42" s="83"/>
      <c r="F42" s="84"/>
      <c r="G42" s="41" t="str">
        <f t="shared" si="8"/>
        <v/>
      </c>
      <c r="H42" s="41" t="str">
        <f>IF(ISNUMBER(F42),IF(F42&lt;E42,1,0)+QUOTIENT(F42,100)/24+MOD(F42,100)/(24*60),"")</f>
        <v/>
      </c>
      <c r="I42" s="42" t="e">
        <f ca="1">IF(AND(ISNUMBER($B42),AO42&lt;&gt;0),G42-AO42&gt;CONFIGURAÇÕES!$H$5,FALSE)</f>
        <v>#VALUE!</v>
      </c>
      <c r="J42" s="42" t="b">
        <f ca="1">IF(AND(ISNUMBER($B42),AP42&lt;&gt;0),H42&lt;AP42-CONFIGURAÇÕES!$H$5,FALSE)</f>
        <v>0</v>
      </c>
      <c r="K42" s="42" t="e">
        <f t="shared" ca="1" si="0"/>
        <v>#VALUE!</v>
      </c>
      <c r="L42" s="31" t="str">
        <f>IF(AND(ISNUMBER($B42),ISNUMBER(E42),ISNUMBER(F42)),IF(H42&lt;G42,1,0)+H42-IF(AND(G42&lt;AO42,CONFIGURAÇÕES!$M$5="SIM"),G42,MAX(G42,AO42)),IF($D42=$D$16,0,""))</f>
        <v/>
      </c>
      <c r="M42" s="107"/>
      <c r="N42" s="83"/>
      <c r="O42" s="84"/>
      <c r="P42" s="41" t="str">
        <f t="shared" si="1"/>
        <v/>
      </c>
      <c r="Q42" s="41" t="str">
        <f t="shared" si="9"/>
        <v/>
      </c>
      <c r="R42" s="42" t="e">
        <f ca="1">IF(AND(ISNUMBER($B42),AQ42&lt;&gt;0),P42-AQ42&gt;CONFIGURAÇÕES!$H$5,FALSE)</f>
        <v>#VALUE!</v>
      </c>
      <c r="S42" s="42" t="b">
        <f ca="1">IF(AND(ISNUMBER($B42),AR42&lt;&gt;0),Q42&lt;AR42-CONFIGURAÇÕES!$H$5,FALSE)</f>
        <v>0</v>
      </c>
      <c r="T42" s="42" t="e">
        <f t="shared" ca="1" si="2"/>
        <v>#VALUE!</v>
      </c>
      <c r="U42" s="32" t="str">
        <f>IF(AND(ISNUMBER($B42),ISNUMBER(N42),ISNUMBER(O42)),IF(Q42&lt;P42,1,0)+Q42-IF(AND(P42&lt;AQ42,CONFIGURAÇÕES!$M$5="SIM"),P42,MAX(P42,AQ42)),IF($D42=$D$16,0,""))</f>
        <v/>
      </c>
      <c r="V42" s="45"/>
      <c r="W42" s="33">
        <f t="shared" ca="1" si="3"/>
        <v>0.33333333333333331</v>
      </c>
      <c r="X42" s="28" t="str">
        <f>IF(AND(OR(ISNUMBER(L42),ISNUMBER(U42)),ISNUMBER(B42)),IF(ISNUMBER(L42),L42,0)+IF(ISNUMBER(U42),U42,0),"")</f>
        <v/>
      </c>
      <c r="Y42" s="46"/>
      <c r="Z42" s="34" t="str">
        <f>IF(AND(ISNUMBER(X42),ISNUMBER($B42)),IF(X42&lt;W42,W42-X42,""),"")</f>
        <v/>
      </c>
      <c r="AA42" s="35" t="str">
        <f>IF(ISNUMBER(Z42),(HOUR(Z42)+MINUTE(Z42)/60)*CONFIGURAÇÕES!$J$14,"")</f>
        <v/>
      </c>
      <c r="AB42" s="36" t="str">
        <f>IF(AND(ISNUMBER($B42),ISNUMBER(X42)),IF(X42&gt;W42,X42-W42,""),"")</f>
        <v/>
      </c>
      <c r="AC42" s="35" t="str">
        <f>IF(ISNUMBER(AB42),(HOUR(AB42)+MINUTE(AB42)/60)*CONFIGURAÇÕES!$J$14*(1+AS42),"")</f>
        <v/>
      </c>
      <c r="AD42" s="45"/>
      <c r="AE42" s="83"/>
      <c r="AF42" s="84"/>
      <c r="AG42" s="41">
        <f t="shared" si="10"/>
        <v>0</v>
      </c>
      <c r="AH42" s="41">
        <f t="shared" si="11"/>
        <v>0</v>
      </c>
      <c r="AI42" s="33" t="str">
        <f t="shared" si="5"/>
        <v/>
      </c>
      <c r="AJ42" s="45"/>
      <c r="AK42" s="36" t="str">
        <f t="shared" si="12"/>
        <v/>
      </c>
      <c r="AL42" s="37" t="str">
        <f>IF(ISNUMBER(AK42),(HOUR(AK42)+MINUTE(AK42)/60)*CONFIGURAÇÕES!$J$14*(1+AT42),"")</f>
        <v/>
      </c>
      <c r="AM42" s="45"/>
      <c r="AN42" s="38">
        <f t="shared" si="6"/>
        <v>2</v>
      </c>
      <c r="AO42" s="39">
        <f ca="1">IF(ISNUMBER($B42),INDIRECT("CONFIGURAÇÕES!"&amp;ADDRESS(ROW(CONFIGURAÇÕES!$F$20),COLUMN(CONFIGURAÇÕES!$F$20)-1+FREQUÊNCIA!$AN42)),"")</f>
        <v>0.33333333333333331</v>
      </c>
      <c r="AP42" s="39">
        <f ca="1">IF(ISNUMBER($B42),INDIRECT("CONFIGURAÇÕES!"&amp;ADDRESS(ROW(CONFIGURAÇÕES!$F$21),COLUMN(CONFIGURAÇÕES!$F$21)-1+FREQUÊNCIA!$AN42)),"")</f>
        <v>0.5</v>
      </c>
      <c r="AQ42" s="39">
        <f ca="1">IF(ISNUMBER($B42),INDIRECT("CONFIGURAÇÕES!"&amp;ADDRESS(ROW(CONFIGURAÇÕES!$F$22),COLUMN(CONFIGURAÇÕES!$F$22)-1+FREQUÊNCIA!$AN42)),"")</f>
        <v>0.58333333333333337</v>
      </c>
      <c r="AR42" s="39">
        <f ca="1">IF(ISNUMBER($B42),INDIRECT("CONFIGURAÇÕES!"&amp;ADDRESS(ROW(CONFIGURAÇÕES!$F$23),COLUMN(CONFIGURAÇÕES!$F$23)-1+FREQUÊNCIA!$AN42)),"")</f>
        <v>0.75</v>
      </c>
      <c r="AS42" s="40">
        <f ca="1">IF(ISNUMBER($B42),INDIRECT("CONFIGURAÇÕES!"&amp;ADDRESS(ROW(CONFIGURAÇÕES!$F$25),COLUMN(CONFIGURAÇÕES!$F$25)-1+FREQUÊNCIA!$AN42)),"")</f>
        <v>0.5</v>
      </c>
      <c r="AT42" s="40">
        <f ca="1">IF(ISNUMBER($B42),INDIRECT("CONFIGURAÇÕES!"&amp;ADDRESS(ROW(CONFIGURAÇÕES!$F$26),COLUMN(CONFIGURAÇÕES!$F$26)-1+FREQUÊNCIA!$AN42)),"")</f>
        <v>1</v>
      </c>
    </row>
    <row r="43" spans="1:46" s="38" customFormat="1" ht="22.5" customHeight="1">
      <c r="A43" s="53"/>
      <c r="B43" s="109">
        <f t="shared" si="13"/>
        <v>40940</v>
      </c>
      <c r="C43" s="27" t="str">
        <f t="shared" si="7"/>
        <v>qua</v>
      </c>
      <c r="D43" s="80"/>
      <c r="E43" s="83"/>
      <c r="F43" s="84"/>
      <c r="G43" s="41" t="str">
        <f t="shared" si="8"/>
        <v/>
      </c>
      <c r="H43" s="41" t="str">
        <f t="shared" si="14"/>
        <v/>
      </c>
      <c r="I43" s="42" t="e">
        <f ca="1">IF(AND(ISNUMBER($B43),AO43&lt;&gt;0),G43-AO43&gt;CONFIGURAÇÕES!$H$5,FALSE)</f>
        <v>#VALUE!</v>
      </c>
      <c r="J43" s="42" t="b">
        <f ca="1">IF(AND(ISNUMBER($B43),AP43&lt;&gt;0),H43&lt;AP43-CONFIGURAÇÕES!$H$5,FALSE)</f>
        <v>0</v>
      </c>
      <c r="K43" s="42" t="e">
        <f t="shared" ca="1" si="0"/>
        <v>#VALUE!</v>
      </c>
      <c r="L43" s="31" t="str">
        <f>IF(AND(ISNUMBER($B43),ISNUMBER(E43),ISNUMBER(F43)),IF(H43&lt;G43,1,0)+H43-IF(AND(G43&lt;AO43,CONFIGURAÇÕES!$M$5="SIM"),G43,MAX(G43,AO43)),IF($D43=$D$16,0,""))</f>
        <v/>
      </c>
      <c r="M43" s="107"/>
      <c r="N43" s="83"/>
      <c r="O43" s="84"/>
      <c r="P43" s="41" t="str">
        <f t="shared" si="1"/>
        <v/>
      </c>
      <c r="Q43" s="41" t="str">
        <f t="shared" si="9"/>
        <v/>
      </c>
      <c r="R43" s="42" t="e">
        <f ca="1">IF(AND(ISNUMBER($B43),AQ43&lt;&gt;0),P43-AQ43&gt;CONFIGURAÇÕES!$H$5,FALSE)</f>
        <v>#VALUE!</v>
      </c>
      <c r="S43" s="42" t="b">
        <f ca="1">IF(AND(ISNUMBER($B43),AR43&lt;&gt;0),Q43&lt;AR43-CONFIGURAÇÕES!$H$5,FALSE)</f>
        <v>0</v>
      </c>
      <c r="T43" s="42" t="e">
        <f t="shared" ca="1" si="2"/>
        <v>#VALUE!</v>
      </c>
      <c r="U43" s="32" t="str">
        <f>IF(AND(ISNUMBER($B43),ISNUMBER(N43),ISNUMBER(O43)),IF(Q43&lt;P43,1,0)+Q43-IF(AND(P43&lt;AQ43,CONFIGURAÇÕES!$M$5="SIM"),P43,MAX(P43,AQ43)),IF($D43=$D$16,0,""))</f>
        <v/>
      </c>
      <c r="V43" s="45"/>
      <c r="W43" s="33">
        <f t="shared" ca="1" si="3"/>
        <v>0.33333333333333331</v>
      </c>
      <c r="X43" s="28" t="str">
        <f t="shared" si="4"/>
        <v/>
      </c>
      <c r="Y43" s="46"/>
      <c r="Z43" s="34" t="str">
        <f t="shared" si="15"/>
        <v/>
      </c>
      <c r="AA43" s="35" t="str">
        <f>IF(ISNUMBER(Z43),(HOUR(Z43)+MINUTE(Z43)/60)*CONFIGURAÇÕES!$J$14,"")</f>
        <v/>
      </c>
      <c r="AB43" s="36" t="str">
        <f t="shared" si="16"/>
        <v/>
      </c>
      <c r="AC43" s="35" t="str">
        <f>IF(ISNUMBER(AB43),(HOUR(AB43)+MINUTE(AB43)/60)*CONFIGURAÇÕES!$J$14*(1+AS43),"")</f>
        <v/>
      </c>
      <c r="AD43" s="45"/>
      <c r="AE43" s="83"/>
      <c r="AF43" s="84"/>
      <c r="AG43" s="41">
        <f t="shared" si="10"/>
        <v>0</v>
      </c>
      <c r="AH43" s="41">
        <f t="shared" si="11"/>
        <v>0</v>
      </c>
      <c r="AI43" s="33" t="str">
        <f t="shared" si="5"/>
        <v/>
      </c>
      <c r="AJ43" s="45"/>
      <c r="AK43" s="36" t="str">
        <f t="shared" si="12"/>
        <v/>
      </c>
      <c r="AL43" s="37" t="str">
        <f>IF(ISNUMBER(AK43),(HOUR(AK43)+MINUTE(AK43)/60)*CONFIGURAÇÕES!$J$14*(1+AT43),"")</f>
        <v/>
      </c>
      <c r="AM43" s="45"/>
      <c r="AN43" s="38">
        <f t="shared" si="6"/>
        <v>3</v>
      </c>
      <c r="AO43" s="39">
        <f ca="1">IF(ISNUMBER($B43),INDIRECT("CONFIGURAÇÕES!"&amp;ADDRESS(ROW(CONFIGURAÇÕES!$F$20),COLUMN(CONFIGURAÇÕES!$F$20)-1+FREQUÊNCIA!$AN43)),"")</f>
        <v>0.33333333333333331</v>
      </c>
      <c r="AP43" s="39">
        <f ca="1">IF(ISNUMBER($B43),INDIRECT("CONFIGURAÇÕES!"&amp;ADDRESS(ROW(CONFIGURAÇÕES!$F$21),COLUMN(CONFIGURAÇÕES!$F$21)-1+FREQUÊNCIA!$AN43)),"")</f>
        <v>0.5</v>
      </c>
      <c r="AQ43" s="39">
        <f ca="1">IF(ISNUMBER($B43),INDIRECT("CONFIGURAÇÕES!"&amp;ADDRESS(ROW(CONFIGURAÇÕES!$F$22),COLUMN(CONFIGURAÇÕES!$F$22)-1+FREQUÊNCIA!$AN43)),"")</f>
        <v>0.58333333333333337</v>
      </c>
      <c r="AR43" s="39">
        <f ca="1">IF(ISNUMBER($B43),INDIRECT("CONFIGURAÇÕES!"&amp;ADDRESS(ROW(CONFIGURAÇÕES!$F$23),COLUMN(CONFIGURAÇÕES!$F$23)-1+FREQUÊNCIA!$AN43)),"")</f>
        <v>0.75</v>
      </c>
      <c r="AS43" s="40">
        <f ca="1">IF(ISNUMBER($B43),INDIRECT("CONFIGURAÇÕES!"&amp;ADDRESS(ROW(CONFIGURAÇÕES!$F$25),COLUMN(CONFIGURAÇÕES!$F$25)-1+FREQUÊNCIA!$AN43)),"")</f>
        <v>0.5</v>
      </c>
      <c r="AT43" s="40">
        <f ca="1">IF(ISNUMBER($B43),INDIRECT("CONFIGURAÇÕES!"&amp;ADDRESS(ROW(CONFIGURAÇÕES!$F$26),COLUMN(CONFIGURAÇÕES!$F$26)-1+FREQUÊNCIA!$AN43)),"")</f>
        <v>1</v>
      </c>
    </row>
    <row r="44" spans="1:46" s="38" customFormat="1" ht="22.5" customHeight="1">
      <c r="A44" s="53"/>
      <c r="B44" s="109">
        <f t="shared" si="13"/>
        <v>40941</v>
      </c>
      <c r="C44" s="27" t="str">
        <f t="shared" si="7"/>
        <v>qui</v>
      </c>
      <c r="D44" s="80"/>
      <c r="E44" s="83"/>
      <c r="F44" s="84"/>
      <c r="G44" s="41" t="str">
        <f t="shared" si="8"/>
        <v/>
      </c>
      <c r="H44" s="41" t="str">
        <f t="shared" si="14"/>
        <v/>
      </c>
      <c r="I44" s="42" t="e">
        <f ca="1">IF(AND(ISNUMBER($B44),AO44&lt;&gt;0),G44-AO44&gt;CONFIGURAÇÕES!$H$5,FALSE)</f>
        <v>#VALUE!</v>
      </c>
      <c r="J44" s="42" t="b">
        <f ca="1">IF(AND(ISNUMBER($B44),AP44&lt;&gt;0),H44&lt;AP44-CONFIGURAÇÕES!$H$5,FALSE)</f>
        <v>0</v>
      </c>
      <c r="K44" s="42" t="e">
        <f t="shared" ca="1" si="0"/>
        <v>#VALUE!</v>
      </c>
      <c r="L44" s="31" t="str">
        <f>IF(AND(ISNUMBER($B44),ISNUMBER(E44),ISNUMBER(F44)),IF(H44&lt;G44,1,0)+H44-IF(AND(G44&lt;AO44,CONFIGURAÇÕES!$M$5="SIM"),G44,MAX(G44,AO44)),IF($D44=$D$16,0,""))</f>
        <v/>
      </c>
      <c r="M44" s="107"/>
      <c r="N44" s="83"/>
      <c r="O44" s="84"/>
      <c r="P44" s="41" t="str">
        <f t="shared" si="1"/>
        <v/>
      </c>
      <c r="Q44" s="41" t="str">
        <f t="shared" si="9"/>
        <v/>
      </c>
      <c r="R44" s="42" t="e">
        <f ca="1">IF(AND(ISNUMBER($B44),AQ44&lt;&gt;0),P44-AQ44&gt;CONFIGURAÇÕES!$H$5,FALSE)</f>
        <v>#VALUE!</v>
      </c>
      <c r="S44" s="42" t="b">
        <f ca="1">IF(AND(ISNUMBER($B44),AR44&lt;&gt;0),Q44&lt;AR44-CONFIGURAÇÕES!$H$5,FALSE)</f>
        <v>0</v>
      </c>
      <c r="T44" s="42" t="e">
        <f t="shared" ca="1" si="2"/>
        <v>#VALUE!</v>
      </c>
      <c r="U44" s="32" t="str">
        <f>IF(AND(ISNUMBER($B44),ISNUMBER(N44),ISNUMBER(O44)),IF(Q44&lt;P44,1,0)+Q44-IF(AND(P44&lt;AQ44,CONFIGURAÇÕES!$M$5="SIM"),P44,MAX(P44,AQ44)),IF($D44=$D$16,0,""))</f>
        <v/>
      </c>
      <c r="V44" s="45"/>
      <c r="W44" s="33">
        <f t="shared" ca="1" si="3"/>
        <v>0.33333333333333331</v>
      </c>
      <c r="X44" s="28" t="str">
        <f t="shared" si="4"/>
        <v/>
      </c>
      <c r="Y44" s="46"/>
      <c r="Z44" s="34" t="str">
        <f t="shared" si="15"/>
        <v/>
      </c>
      <c r="AA44" s="35" t="str">
        <f>IF(ISNUMBER(Z44),(HOUR(Z44)+MINUTE(Z44)/60)*CONFIGURAÇÕES!$J$14,"")</f>
        <v/>
      </c>
      <c r="AB44" s="36" t="str">
        <f t="shared" si="16"/>
        <v/>
      </c>
      <c r="AC44" s="35" t="str">
        <f>IF(ISNUMBER(AB44),(HOUR(AB44)+MINUTE(AB44)/60)*CONFIGURAÇÕES!$J$14*(1+AS44),"")</f>
        <v/>
      </c>
      <c r="AD44" s="45"/>
      <c r="AE44" s="83"/>
      <c r="AF44" s="84"/>
      <c r="AG44" s="41">
        <f t="shared" si="10"/>
        <v>0</v>
      </c>
      <c r="AH44" s="41">
        <f t="shared" si="11"/>
        <v>0</v>
      </c>
      <c r="AI44" s="33" t="str">
        <f t="shared" si="5"/>
        <v/>
      </c>
      <c r="AJ44" s="45"/>
      <c r="AK44" s="36" t="str">
        <f t="shared" si="12"/>
        <v/>
      </c>
      <c r="AL44" s="37" t="str">
        <f>IF(ISNUMBER(AK44),(HOUR(AK44)+MINUTE(AK44)/60)*CONFIGURAÇÕES!$J$14*(1+AT44),"")</f>
        <v/>
      </c>
      <c r="AM44" s="45"/>
      <c r="AN44" s="38">
        <f t="shared" si="6"/>
        <v>4</v>
      </c>
      <c r="AO44" s="39">
        <f ca="1">IF(ISNUMBER($B44),INDIRECT("CONFIGURAÇÕES!"&amp;ADDRESS(ROW(CONFIGURAÇÕES!$F$20),COLUMN(CONFIGURAÇÕES!$F$20)-1+FREQUÊNCIA!$AN44)),"")</f>
        <v>0.33333333333333331</v>
      </c>
      <c r="AP44" s="39">
        <f ca="1">IF(ISNUMBER($B44),INDIRECT("CONFIGURAÇÕES!"&amp;ADDRESS(ROW(CONFIGURAÇÕES!$F$21),COLUMN(CONFIGURAÇÕES!$F$21)-1+FREQUÊNCIA!$AN44)),"")</f>
        <v>0.5</v>
      </c>
      <c r="AQ44" s="39">
        <f ca="1">IF(ISNUMBER($B44),INDIRECT("CONFIGURAÇÕES!"&amp;ADDRESS(ROW(CONFIGURAÇÕES!$F$22),COLUMN(CONFIGURAÇÕES!$F$22)-1+FREQUÊNCIA!$AN44)),"")</f>
        <v>0.58333333333333337</v>
      </c>
      <c r="AR44" s="39">
        <f ca="1">IF(ISNUMBER($B44),INDIRECT("CONFIGURAÇÕES!"&amp;ADDRESS(ROW(CONFIGURAÇÕES!$F$23),COLUMN(CONFIGURAÇÕES!$F$23)-1+FREQUÊNCIA!$AN44)),"")</f>
        <v>0.75</v>
      </c>
      <c r="AS44" s="40">
        <f ca="1">IF(ISNUMBER($B44),INDIRECT("CONFIGURAÇÕES!"&amp;ADDRESS(ROW(CONFIGURAÇÕES!$F$25),COLUMN(CONFIGURAÇÕES!$F$25)-1+FREQUÊNCIA!$AN44)),"")</f>
        <v>0.5</v>
      </c>
      <c r="AT44" s="40">
        <f ca="1">IF(ISNUMBER($B44),INDIRECT("CONFIGURAÇÕES!"&amp;ADDRESS(ROW(CONFIGURAÇÕES!$F$26),COLUMN(CONFIGURAÇÕES!$F$26)-1+FREQUÊNCIA!$AN44)),"")</f>
        <v>1</v>
      </c>
    </row>
    <row r="45" spans="1:46" s="38" customFormat="1" ht="22.5" customHeight="1">
      <c r="A45" s="53"/>
      <c r="B45" s="109">
        <f t="shared" si="13"/>
        <v>40942</v>
      </c>
      <c r="C45" s="27" t="str">
        <f t="shared" si="7"/>
        <v>sex</v>
      </c>
      <c r="D45" s="80"/>
      <c r="E45" s="83"/>
      <c r="F45" s="84"/>
      <c r="G45" s="41" t="str">
        <f t="shared" si="8"/>
        <v/>
      </c>
      <c r="H45" s="41" t="str">
        <f t="shared" si="14"/>
        <v/>
      </c>
      <c r="I45" s="42" t="e">
        <f ca="1">IF(AND(ISNUMBER($B45),AO45&lt;&gt;0),G45-AO45&gt;CONFIGURAÇÕES!$H$5,FALSE)</f>
        <v>#VALUE!</v>
      </c>
      <c r="J45" s="42" t="b">
        <f ca="1">IF(AND(ISNUMBER($B45),AP45&lt;&gt;0),H45&lt;AP45-CONFIGURAÇÕES!$H$5,FALSE)</f>
        <v>0</v>
      </c>
      <c r="K45" s="42" t="e">
        <f t="shared" ca="1" si="0"/>
        <v>#VALUE!</v>
      </c>
      <c r="L45" s="31" t="str">
        <f>IF(AND(ISNUMBER($B45),ISNUMBER(E45),ISNUMBER(F45)),IF(H45&lt;G45,1,0)+H45-IF(AND(G45&lt;AO45,CONFIGURAÇÕES!$M$5="SIM"),G45,MAX(G45,AO45)),IF($D45=$D$16,0,""))</f>
        <v/>
      </c>
      <c r="M45" s="107"/>
      <c r="N45" s="83"/>
      <c r="O45" s="84"/>
      <c r="P45" s="41" t="str">
        <f t="shared" si="1"/>
        <v/>
      </c>
      <c r="Q45" s="41" t="str">
        <f t="shared" si="9"/>
        <v/>
      </c>
      <c r="R45" s="42" t="e">
        <f ca="1">IF(AND(ISNUMBER($B45),AQ45&lt;&gt;0),P45-AQ45&gt;CONFIGURAÇÕES!$H$5,FALSE)</f>
        <v>#VALUE!</v>
      </c>
      <c r="S45" s="42" t="b">
        <f ca="1">IF(AND(ISNUMBER($B45),AR45&lt;&gt;0),Q45&lt;AR45-CONFIGURAÇÕES!$H$5,FALSE)</f>
        <v>0</v>
      </c>
      <c r="T45" s="42" t="e">
        <f t="shared" ca="1" si="2"/>
        <v>#VALUE!</v>
      </c>
      <c r="U45" s="32" t="str">
        <f>IF(AND(ISNUMBER($B45),ISNUMBER(N45),ISNUMBER(O45)),IF(Q45&lt;P45,1,0)+Q45-IF(AND(P45&lt;AQ45,CONFIGURAÇÕES!$M$5="SIM"),P45,MAX(P45,AQ45)),IF($D45=$D$16,0,""))</f>
        <v/>
      </c>
      <c r="V45" s="45"/>
      <c r="W45" s="33">
        <f t="shared" ca="1" si="3"/>
        <v>0.33333333333333331</v>
      </c>
      <c r="X45" s="28" t="str">
        <f t="shared" si="4"/>
        <v/>
      </c>
      <c r="Y45" s="46"/>
      <c r="Z45" s="34" t="str">
        <f t="shared" si="15"/>
        <v/>
      </c>
      <c r="AA45" s="35" t="str">
        <f>IF(ISNUMBER(Z45),(HOUR(Z45)+MINUTE(Z45)/60)*CONFIGURAÇÕES!$J$14,"")</f>
        <v/>
      </c>
      <c r="AB45" s="36" t="str">
        <f t="shared" si="16"/>
        <v/>
      </c>
      <c r="AC45" s="35" t="str">
        <f>IF(ISNUMBER(AB45),(HOUR(AB45)+MINUTE(AB45)/60)*CONFIGURAÇÕES!$J$14*(1+AS45),"")</f>
        <v/>
      </c>
      <c r="AD45" s="45"/>
      <c r="AE45" s="83"/>
      <c r="AF45" s="84"/>
      <c r="AG45" s="41">
        <f t="shared" si="10"/>
        <v>0</v>
      </c>
      <c r="AH45" s="41">
        <f t="shared" si="11"/>
        <v>0</v>
      </c>
      <c r="AI45" s="33" t="str">
        <f t="shared" si="5"/>
        <v/>
      </c>
      <c r="AJ45" s="45"/>
      <c r="AK45" s="36" t="str">
        <f t="shared" si="12"/>
        <v/>
      </c>
      <c r="AL45" s="37" t="str">
        <f>IF(ISNUMBER(AK45),(HOUR(AK45)+MINUTE(AK45)/60)*CONFIGURAÇÕES!$J$14*(1+AT45),"")</f>
        <v/>
      </c>
      <c r="AM45" s="45"/>
      <c r="AN45" s="38">
        <f t="shared" si="6"/>
        <v>5</v>
      </c>
      <c r="AO45" s="39">
        <f ca="1">IF(ISNUMBER($B45),INDIRECT("CONFIGURAÇÕES!"&amp;ADDRESS(ROW(CONFIGURAÇÕES!$F$20),COLUMN(CONFIGURAÇÕES!$F$20)-1+FREQUÊNCIA!$AN45)),"")</f>
        <v>0.33333333333333331</v>
      </c>
      <c r="AP45" s="39">
        <f ca="1">IF(ISNUMBER($B45),INDIRECT("CONFIGURAÇÕES!"&amp;ADDRESS(ROW(CONFIGURAÇÕES!$F$21),COLUMN(CONFIGURAÇÕES!$F$21)-1+FREQUÊNCIA!$AN45)),"")</f>
        <v>0.5</v>
      </c>
      <c r="AQ45" s="39">
        <f ca="1">IF(ISNUMBER($B45),INDIRECT("CONFIGURAÇÕES!"&amp;ADDRESS(ROW(CONFIGURAÇÕES!$F$22),COLUMN(CONFIGURAÇÕES!$F$22)-1+FREQUÊNCIA!$AN45)),"")</f>
        <v>0.58333333333333337</v>
      </c>
      <c r="AR45" s="39">
        <f ca="1">IF(ISNUMBER($B45),INDIRECT("CONFIGURAÇÕES!"&amp;ADDRESS(ROW(CONFIGURAÇÕES!$F$23),COLUMN(CONFIGURAÇÕES!$F$23)-1+FREQUÊNCIA!$AN45)),"")</f>
        <v>0.75</v>
      </c>
      <c r="AS45" s="40">
        <f ca="1">IF(ISNUMBER($B45),INDIRECT("CONFIGURAÇÕES!"&amp;ADDRESS(ROW(CONFIGURAÇÕES!$F$25),COLUMN(CONFIGURAÇÕES!$F$25)-1+FREQUÊNCIA!$AN45)),"")</f>
        <v>0.5</v>
      </c>
      <c r="AT45" s="40">
        <f ca="1">IF(ISNUMBER($B45),INDIRECT("CONFIGURAÇÕES!"&amp;ADDRESS(ROW(CONFIGURAÇÕES!$F$26),COLUMN(CONFIGURAÇÕES!$F$26)-1+FREQUÊNCIA!$AN45)),"")</f>
        <v>1</v>
      </c>
    </row>
    <row r="46" spans="1:46" s="38" customFormat="1" ht="22.5" customHeight="1">
      <c r="A46" s="53"/>
      <c r="B46" s="109">
        <f t="shared" si="13"/>
        <v>40943</v>
      </c>
      <c r="C46" s="27" t="str">
        <f t="shared" si="7"/>
        <v>sáb</v>
      </c>
      <c r="D46" s="80"/>
      <c r="E46" s="83"/>
      <c r="F46" s="84"/>
      <c r="G46" s="41" t="str">
        <f t="shared" si="8"/>
        <v/>
      </c>
      <c r="H46" s="41" t="str">
        <f>IF(ISNUMBER(F46),IF(F46&lt;E46,1,0)+QUOTIENT(F46,100)/24+MOD(F46,100)/(24*60),"")</f>
        <v/>
      </c>
      <c r="I46" s="42" t="e">
        <f ca="1">IF(AND(ISNUMBER($B46),AO46&lt;&gt;0),G46-AO46&gt;CONFIGURAÇÕES!$H$5,FALSE)</f>
        <v>#VALUE!</v>
      </c>
      <c r="J46" s="42" t="b">
        <f ca="1">IF(AND(ISNUMBER($B46),AP46&lt;&gt;0),H46&lt;AP46-CONFIGURAÇÕES!$H$5,FALSE)</f>
        <v>0</v>
      </c>
      <c r="K46" s="42" t="e">
        <f t="shared" ca="1" si="0"/>
        <v>#VALUE!</v>
      </c>
      <c r="L46" s="31" t="str">
        <f>IF(AND(ISNUMBER($B46),ISNUMBER(E46),ISNUMBER(F46)),IF(H46&lt;G46,1,0)+H46-IF(AND(G46&lt;AO46,CONFIGURAÇÕES!$M$5="SIM"),G46,MAX(G46,AO46)),IF($D46=$D$16,0,""))</f>
        <v/>
      </c>
      <c r="M46" s="107"/>
      <c r="N46" s="83"/>
      <c r="O46" s="84"/>
      <c r="P46" s="41" t="str">
        <f t="shared" si="1"/>
        <v/>
      </c>
      <c r="Q46" s="41" t="str">
        <f t="shared" si="9"/>
        <v/>
      </c>
      <c r="R46" s="42" t="b">
        <f ca="1">IF(AND(ISNUMBER($B46),AQ46&lt;&gt;0),P46-AQ46&gt;CONFIGURAÇÕES!$H$5,FALSE)</f>
        <v>0</v>
      </c>
      <c r="S46" s="42" t="b">
        <f ca="1">IF(AND(ISNUMBER($B46),AR46&lt;&gt;0),Q46&lt;AR46-CONFIGURAÇÕES!$H$5,FALSE)</f>
        <v>0</v>
      </c>
      <c r="T46" s="42" t="b">
        <f t="shared" ca="1" si="2"/>
        <v>0</v>
      </c>
      <c r="U46" s="32" t="str">
        <f>IF(AND(ISNUMBER($B46),ISNUMBER(N46),ISNUMBER(O46)),IF(Q46&lt;P46,1,0)+Q46-IF(AND(P46&lt;AQ46,CONFIGURAÇÕES!$M$5="SIM"),P46,MAX(P46,AQ46)),IF($D46=$D$16,0,""))</f>
        <v/>
      </c>
      <c r="V46" s="45"/>
      <c r="W46" s="33">
        <f t="shared" ca="1" si="3"/>
        <v>0.16666666666666669</v>
      </c>
      <c r="X46" s="28" t="str">
        <f>IF(AND(OR(ISNUMBER(L46),ISNUMBER(U46)),ISNUMBER(B46)),IF(ISNUMBER(L46),L46,0)+IF(ISNUMBER(U46),U46,0),"")</f>
        <v/>
      </c>
      <c r="Y46" s="46"/>
      <c r="Z46" s="34" t="str">
        <f>IF(AND(ISNUMBER(X46),ISNUMBER($B46)),IF(X46&lt;W46,W46-X46,""),"")</f>
        <v/>
      </c>
      <c r="AA46" s="35" t="str">
        <f>IF(ISNUMBER(Z46),(HOUR(Z46)+MINUTE(Z46)/60)*CONFIGURAÇÕES!$J$14,"")</f>
        <v/>
      </c>
      <c r="AB46" s="36" t="str">
        <f>IF(AND(ISNUMBER($B46),ISNUMBER(X46)),IF(X46&gt;W46,X46-W46,""),"")</f>
        <v/>
      </c>
      <c r="AC46" s="35" t="str">
        <f>IF(ISNUMBER(AB46),(HOUR(AB46)+MINUTE(AB46)/60)*CONFIGURAÇÕES!$J$14*(1+AS46),"")</f>
        <v/>
      </c>
      <c r="AD46" s="45"/>
      <c r="AE46" s="83"/>
      <c r="AF46" s="84"/>
      <c r="AG46" s="41">
        <f t="shared" si="10"/>
        <v>0</v>
      </c>
      <c r="AH46" s="41">
        <f t="shared" si="11"/>
        <v>0</v>
      </c>
      <c r="AI46" s="33" t="str">
        <f t="shared" si="5"/>
        <v/>
      </c>
      <c r="AJ46" s="45"/>
      <c r="AK46" s="36" t="str">
        <f t="shared" si="12"/>
        <v/>
      </c>
      <c r="AL46" s="37" t="str">
        <f>IF(ISNUMBER(AK46),(HOUR(AK46)+MINUTE(AK46)/60)*CONFIGURAÇÕES!$J$14*(1+AT46),"")</f>
        <v/>
      </c>
      <c r="AM46" s="45"/>
      <c r="AN46" s="38">
        <f t="shared" si="6"/>
        <v>6</v>
      </c>
      <c r="AO46" s="39">
        <f ca="1">IF(ISNUMBER($B46),INDIRECT("CONFIGURAÇÕES!"&amp;ADDRESS(ROW(CONFIGURAÇÕES!$F$20),COLUMN(CONFIGURAÇÕES!$F$20)-1+FREQUÊNCIA!$AN46)),"")</f>
        <v>0.33333333333333331</v>
      </c>
      <c r="AP46" s="39">
        <f ca="1">IF(ISNUMBER($B46),INDIRECT("CONFIGURAÇÕES!"&amp;ADDRESS(ROW(CONFIGURAÇÕES!$F$21),COLUMN(CONFIGURAÇÕES!$F$21)-1+FREQUÊNCIA!$AN46)),"")</f>
        <v>0.5</v>
      </c>
      <c r="AQ46" s="39">
        <f ca="1">IF(ISNUMBER($B46),INDIRECT("CONFIGURAÇÕES!"&amp;ADDRESS(ROW(CONFIGURAÇÕES!$F$22),COLUMN(CONFIGURAÇÕES!$F$22)-1+FREQUÊNCIA!$AN46)),"")</f>
        <v>0</v>
      </c>
      <c r="AR46" s="39">
        <f ca="1">IF(ISNUMBER($B46),INDIRECT("CONFIGURAÇÕES!"&amp;ADDRESS(ROW(CONFIGURAÇÕES!$F$23),COLUMN(CONFIGURAÇÕES!$F$23)-1+FREQUÊNCIA!$AN46)),"")</f>
        <v>0</v>
      </c>
      <c r="AS46" s="40">
        <f ca="1">IF(ISNUMBER($B46),INDIRECT("CONFIGURAÇÕES!"&amp;ADDRESS(ROW(CONFIGURAÇÕES!$F$25),COLUMN(CONFIGURAÇÕES!$F$25)-1+FREQUÊNCIA!$AN46)),"")</f>
        <v>1</v>
      </c>
      <c r="AT46" s="40">
        <f ca="1">IF(ISNUMBER($B46),INDIRECT("CONFIGURAÇÕES!"&amp;ADDRESS(ROW(CONFIGURAÇÕES!$F$26),COLUMN(CONFIGURAÇÕES!$F$26)-1+FREQUÊNCIA!$AN46)),"")</f>
        <v>1.5</v>
      </c>
    </row>
    <row r="47" spans="1:46" s="38" customFormat="1" ht="22.5" customHeight="1">
      <c r="A47" s="53"/>
      <c r="B47" s="109">
        <f t="shared" si="13"/>
        <v>40944</v>
      </c>
      <c r="C47" s="27" t="str">
        <f t="shared" si="7"/>
        <v>dom</v>
      </c>
      <c r="D47" s="80"/>
      <c r="E47" s="83"/>
      <c r="F47" s="84"/>
      <c r="G47" s="41" t="str">
        <f t="shared" si="8"/>
        <v/>
      </c>
      <c r="H47" s="41" t="str">
        <f>IF(ISNUMBER(F47),IF(F47&lt;E47,1,0)+QUOTIENT(F47,100)/24+MOD(F47,100)/(24*60),"")</f>
        <v/>
      </c>
      <c r="I47" s="42" t="b">
        <f ca="1">IF(AND(ISNUMBER($B47),AO47&lt;&gt;0),G47-AO47&gt;CONFIGURAÇÕES!$H$5,FALSE)</f>
        <v>0</v>
      </c>
      <c r="J47" s="42" t="b">
        <f ca="1">IF(AND(ISNUMBER($B47),AP47&lt;&gt;0),H47&lt;AP47-CONFIGURAÇÕES!$H$5,FALSE)</f>
        <v>0</v>
      </c>
      <c r="K47" s="42" t="b">
        <f t="shared" ca="1" si="0"/>
        <v>0</v>
      </c>
      <c r="L47" s="31" t="str">
        <f>IF(AND(ISNUMBER($B47),ISNUMBER(E47),ISNUMBER(F47)),IF(H47&lt;G47,1,0)+H47-IF(AND(G47&lt;AO47,CONFIGURAÇÕES!$M$5="SIM"),G47,MAX(G47,AO47)),IF($D47=$D$16,0,""))</f>
        <v/>
      </c>
      <c r="M47" s="107"/>
      <c r="N47" s="83"/>
      <c r="O47" s="84"/>
      <c r="P47" s="41" t="str">
        <f t="shared" si="1"/>
        <v/>
      </c>
      <c r="Q47" s="41" t="str">
        <f t="shared" si="9"/>
        <v/>
      </c>
      <c r="R47" s="42" t="b">
        <f ca="1">IF(AND(ISNUMBER($B47),AQ47&lt;&gt;0),P47-AQ47&gt;CONFIGURAÇÕES!$H$5,FALSE)</f>
        <v>0</v>
      </c>
      <c r="S47" s="42" t="b">
        <f ca="1">IF(AND(ISNUMBER($B47),AR47&lt;&gt;0),Q47&lt;AR47-CONFIGURAÇÕES!$H$5,FALSE)</f>
        <v>0</v>
      </c>
      <c r="T47" s="42" t="b">
        <f t="shared" ca="1" si="2"/>
        <v>0</v>
      </c>
      <c r="U47" s="32" t="str">
        <f>IF(AND(ISNUMBER($B47),ISNUMBER(N47),ISNUMBER(O47)),IF(Q47&lt;P47,1,0)+Q47-IF(AND(P47&lt;AQ47,CONFIGURAÇÕES!$M$5="SIM"),P47,MAX(P47,AQ47)),IF($D47=$D$16,0,""))</f>
        <v/>
      </c>
      <c r="V47" s="45"/>
      <c r="W47" s="33">
        <f t="shared" ca="1" si="3"/>
        <v>0</v>
      </c>
      <c r="X47" s="28" t="str">
        <f>IF(AND(OR(ISNUMBER(L47),ISNUMBER(U47)),ISNUMBER(B47)),IF(ISNUMBER(L47),L47,0)+IF(ISNUMBER(U47),U47,0),"")</f>
        <v/>
      </c>
      <c r="Y47" s="46"/>
      <c r="Z47" s="34" t="str">
        <f>IF(AND(ISNUMBER(X47),ISNUMBER($B47)),IF(X47&lt;W47,W47-X47,""),"")</f>
        <v/>
      </c>
      <c r="AA47" s="35" t="str">
        <f>IF(ISNUMBER(Z47),(HOUR(Z47)+MINUTE(Z47)/60)*CONFIGURAÇÕES!$J$14,"")</f>
        <v/>
      </c>
      <c r="AB47" s="36" t="str">
        <f>IF(AND(ISNUMBER($B47),ISNUMBER(X47)),IF(X47&gt;W47,X47-W47,""),"")</f>
        <v/>
      </c>
      <c r="AC47" s="35" t="str">
        <f>IF(ISNUMBER(AB47),(HOUR(AB47)+MINUTE(AB47)/60)*CONFIGURAÇÕES!$J$14*(1+AS47),"")</f>
        <v/>
      </c>
      <c r="AD47" s="45"/>
      <c r="AE47" s="83"/>
      <c r="AF47" s="84"/>
      <c r="AG47" s="41">
        <f t="shared" si="10"/>
        <v>0</v>
      </c>
      <c r="AH47" s="41">
        <f t="shared" si="11"/>
        <v>0</v>
      </c>
      <c r="AI47" s="33" t="str">
        <f t="shared" si="5"/>
        <v/>
      </c>
      <c r="AJ47" s="45"/>
      <c r="AK47" s="36" t="str">
        <f t="shared" si="12"/>
        <v/>
      </c>
      <c r="AL47" s="37" t="str">
        <f>IF(ISNUMBER(AK47),(HOUR(AK47)+MINUTE(AK47)/60)*CONFIGURAÇÕES!$J$14*(1+AT47),"")</f>
        <v/>
      </c>
      <c r="AM47" s="45"/>
      <c r="AN47" s="38">
        <f t="shared" si="6"/>
        <v>7</v>
      </c>
      <c r="AO47" s="39">
        <f ca="1">IF(ISNUMBER($B47),INDIRECT("CONFIGURAÇÕES!"&amp;ADDRESS(ROW(CONFIGURAÇÕES!$F$20),COLUMN(CONFIGURAÇÕES!$F$20)-1+FREQUÊNCIA!$AN47)),"")</f>
        <v>0</v>
      </c>
      <c r="AP47" s="39">
        <f ca="1">IF(ISNUMBER($B47),INDIRECT("CONFIGURAÇÕES!"&amp;ADDRESS(ROW(CONFIGURAÇÕES!$F$21),COLUMN(CONFIGURAÇÕES!$F$21)-1+FREQUÊNCIA!$AN47)),"")</f>
        <v>0</v>
      </c>
      <c r="AQ47" s="39">
        <f ca="1">IF(ISNUMBER($B47),INDIRECT("CONFIGURAÇÕES!"&amp;ADDRESS(ROW(CONFIGURAÇÕES!$F$22),COLUMN(CONFIGURAÇÕES!$F$22)-1+FREQUÊNCIA!$AN47)),"")</f>
        <v>0</v>
      </c>
      <c r="AR47" s="39">
        <f ca="1">IF(ISNUMBER($B47),INDIRECT("CONFIGURAÇÕES!"&amp;ADDRESS(ROW(CONFIGURAÇÕES!$F$23),COLUMN(CONFIGURAÇÕES!$F$23)-1+FREQUÊNCIA!$AN47)),"")</f>
        <v>0</v>
      </c>
      <c r="AS47" s="40">
        <f ca="1">IF(ISNUMBER($B47),INDIRECT("CONFIGURAÇÕES!"&amp;ADDRESS(ROW(CONFIGURAÇÕES!$F$25),COLUMN(CONFIGURAÇÕES!$F$25)-1+FREQUÊNCIA!$AN47)),"")</f>
        <v>1</v>
      </c>
      <c r="AT47" s="40">
        <f ca="1">IF(ISNUMBER($B47),INDIRECT("CONFIGURAÇÕES!"&amp;ADDRESS(ROW(CONFIGURAÇÕES!$F$26),COLUMN(CONFIGURAÇÕES!$F$26)-1+FREQUÊNCIA!$AN47)),"")</f>
        <v>1.5</v>
      </c>
    </row>
    <row r="48" spans="1:46" s="38" customFormat="1" ht="22.5" customHeight="1">
      <c r="A48" s="53"/>
      <c r="B48" s="109">
        <f t="shared" si="13"/>
        <v>40945</v>
      </c>
      <c r="C48" s="27" t="str">
        <f t="shared" si="7"/>
        <v>seg</v>
      </c>
      <c r="D48" s="80"/>
      <c r="E48" s="83"/>
      <c r="F48" s="84"/>
      <c r="G48" s="41" t="str">
        <f t="shared" si="8"/>
        <v/>
      </c>
      <c r="H48" s="41" t="str">
        <f>IF(ISNUMBER(F48),IF(F48&lt;E48,1,0)+QUOTIENT(F48,100)/24+MOD(F48,100)/(24*60),"")</f>
        <v/>
      </c>
      <c r="I48" s="42" t="e">
        <f ca="1">IF(AND(ISNUMBER($B48),AO48&lt;&gt;0),G48-AO48&gt;CONFIGURAÇÕES!$H$5,FALSE)</f>
        <v>#VALUE!</v>
      </c>
      <c r="J48" s="42" t="b">
        <f ca="1">IF(AND(ISNUMBER($B48),AP48&lt;&gt;0),H48&lt;AP48-CONFIGURAÇÕES!$H$5,FALSE)</f>
        <v>0</v>
      </c>
      <c r="K48" s="42" t="e">
        <f t="shared" ca="1" si="0"/>
        <v>#VALUE!</v>
      </c>
      <c r="L48" s="31" t="str">
        <f>IF(AND(ISNUMBER($B48),ISNUMBER(E48),ISNUMBER(F48)),IF(H48&lt;G48,1,0)+H48-IF(AND(G48&lt;AO48,CONFIGURAÇÕES!$M$5="SIM"),G48,MAX(G48,AO48)),IF($D48=$D$16,0,""))</f>
        <v/>
      </c>
      <c r="M48" s="107"/>
      <c r="N48" s="83"/>
      <c r="O48" s="84"/>
      <c r="P48" s="41" t="str">
        <f t="shared" si="1"/>
        <v/>
      </c>
      <c r="Q48" s="41" t="str">
        <f t="shared" si="9"/>
        <v/>
      </c>
      <c r="R48" s="42" t="e">
        <f ca="1">IF(AND(ISNUMBER($B48),AQ48&lt;&gt;0),P48-AQ48&gt;CONFIGURAÇÕES!$H$5,FALSE)</f>
        <v>#VALUE!</v>
      </c>
      <c r="S48" s="42" t="b">
        <f ca="1">IF(AND(ISNUMBER($B48),AR48&lt;&gt;0),Q48&lt;AR48-CONFIGURAÇÕES!$H$5,FALSE)</f>
        <v>0</v>
      </c>
      <c r="T48" s="42" t="e">
        <f t="shared" ca="1" si="2"/>
        <v>#VALUE!</v>
      </c>
      <c r="U48" s="32" t="str">
        <f>IF(AND(ISNUMBER($B48),ISNUMBER(N48),ISNUMBER(O48)),IF(Q48&lt;P48,1,0)+Q48-IF(AND(P48&lt;AQ48,CONFIGURAÇÕES!$M$5="SIM"),P48,MAX(P48,AQ48)),IF($D48=$D$16,0,""))</f>
        <v/>
      </c>
      <c r="V48" s="45"/>
      <c r="W48" s="33">
        <f t="shared" ca="1" si="3"/>
        <v>0.33333333333333331</v>
      </c>
      <c r="X48" s="28" t="str">
        <f>IF(AND(OR(ISNUMBER(L48),ISNUMBER(U48)),ISNUMBER(B48)),IF(ISNUMBER(L48),L48,0)+IF(ISNUMBER(U48),U48,0),"")</f>
        <v/>
      </c>
      <c r="Y48" s="46"/>
      <c r="Z48" s="34" t="str">
        <f>IF(AND(ISNUMBER(X48),ISNUMBER($B48)),IF(X48&lt;W48,W48-X48,""),"")</f>
        <v/>
      </c>
      <c r="AA48" s="35" t="str">
        <f>IF(ISNUMBER(Z48),(HOUR(Z48)+MINUTE(Z48)/60)*CONFIGURAÇÕES!$J$14,"")</f>
        <v/>
      </c>
      <c r="AB48" s="36" t="str">
        <f>IF(AND(ISNUMBER($B48),ISNUMBER(X48)),IF(X48&gt;W48,X48-W48,""),"")</f>
        <v/>
      </c>
      <c r="AC48" s="35" t="str">
        <f>IF(ISNUMBER(AB48),(HOUR(AB48)+MINUTE(AB48)/60)*CONFIGURAÇÕES!$J$14*(1+AS48),"")</f>
        <v/>
      </c>
      <c r="AD48" s="45"/>
      <c r="AE48" s="83"/>
      <c r="AF48" s="84"/>
      <c r="AG48" s="41">
        <f t="shared" si="10"/>
        <v>0</v>
      </c>
      <c r="AH48" s="41">
        <f t="shared" si="11"/>
        <v>0</v>
      </c>
      <c r="AI48" s="33" t="str">
        <f t="shared" si="5"/>
        <v/>
      </c>
      <c r="AJ48" s="45"/>
      <c r="AK48" s="36" t="str">
        <f t="shared" si="12"/>
        <v/>
      </c>
      <c r="AL48" s="37" t="str">
        <f>IF(ISNUMBER(AK48),(HOUR(AK48)+MINUTE(AK48)/60)*CONFIGURAÇÕES!$J$14*(1+AT48),"")</f>
        <v/>
      </c>
      <c r="AM48" s="45"/>
      <c r="AN48" s="38">
        <f t="shared" si="6"/>
        <v>1</v>
      </c>
      <c r="AO48" s="39">
        <f ca="1">IF(ISNUMBER($B48),INDIRECT("CONFIGURAÇÕES!"&amp;ADDRESS(ROW(CONFIGURAÇÕES!$F$20),COLUMN(CONFIGURAÇÕES!$F$20)-1+FREQUÊNCIA!$AN48)),"")</f>
        <v>0.33333333333333331</v>
      </c>
      <c r="AP48" s="39">
        <f ca="1">IF(ISNUMBER($B48),INDIRECT("CONFIGURAÇÕES!"&amp;ADDRESS(ROW(CONFIGURAÇÕES!$F$21),COLUMN(CONFIGURAÇÕES!$F$21)-1+FREQUÊNCIA!$AN48)),"")</f>
        <v>0.5</v>
      </c>
      <c r="AQ48" s="39">
        <f ca="1">IF(ISNUMBER($B48),INDIRECT("CONFIGURAÇÕES!"&amp;ADDRESS(ROW(CONFIGURAÇÕES!$F$22),COLUMN(CONFIGURAÇÕES!$F$22)-1+FREQUÊNCIA!$AN48)),"")</f>
        <v>0.58333333333333337</v>
      </c>
      <c r="AR48" s="39">
        <f ca="1">IF(ISNUMBER($B48),INDIRECT("CONFIGURAÇÕES!"&amp;ADDRESS(ROW(CONFIGURAÇÕES!$F$23),COLUMN(CONFIGURAÇÕES!$F$23)-1+FREQUÊNCIA!$AN48)),"")</f>
        <v>0.75</v>
      </c>
      <c r="AS48" s="40">
        <f ca="1">IF(ISNUMBER($B48),INDIRECT("CONFIGURAÇÕES!"&amp;ADDRESS(ROW(CONFIGURAÇÕES!$F$25),COLUMN(CONFIGURAÇÕES!$F$25)-1+FREQUÊNCIA!$AN48)),"")</f>
        <v>0.5</v>
      </c>
      <c r="AT48" s="40">
        <f ca="1">IF(ISNUMBER($B48),INDIRECT("CONFIGURAÇÕES!"&amp;ADDRESS(ROW(CONFIGURAÇÕES!$F$26),COLUMN(CONFIGURAÇÕES!$F$26)-1+FREQUÊNCIA!$AN48)),"")</f>
        <v>1</v>
      </c>
    </row>
    <row r="49" spans="1:46" s="38" customFormat="1" ht="22.5" customHeight="1">
      <c r="A49" s="53"/>
      <c r="B49" s="109">
        <f t="shared" si="13"/>
        <v>40946</v>
      </c>
      <c r="C49" s="27" t="str">
        <f t="shared" si="7"/>
        <v>ter</v>
      </c>
      <c r="D49" s="80"/>
      <c r="E49" s="83"/>
      <c r="F49" s="84"/>
      <c r="G49" s="41" t="str">
        <f t="shared" ref="G49:G59" si="19">IF(ISNUMBER(E49),QUOTIENT(E49,100)/24+MOD(E49,100)/(24*60),"")</f>
        <v/>
      </c>
      <c r="H49" s="41" t="str">
        <f t="shared" ref="H49:H59" si="20">IF(ISNUMBER(F49),IF(F49&lt;E49,1,0)+QUOTIENT(F49,100)/24+MOD(F49,100)/(24*60),"")</f>
        <v/>
      </c>
      <c r="I49" s="42" t="e">
        <f ca="1">IF(AND(ISNUMBER($B49),AO49&lt;&gt;0),G49-AO49&gt;CONFIGURAÇÕES!$H$5,FALSE)</f>
        <v>#VALUE!</v>
      </c>
      <c r="J49" s="42" t="b">
        <f ca="1">IF(AND(ISNUMBER($B49),AP49&lt;&gt;0),H49&lt;AP49-CONFIGURAÇÕES!$H$5,FALSE)</f>
        <v>0</v>
      </c>
      <c r="K49" s="42" t="e">
        <f t="shared" ref="K49:K59" ca="1" si="21">IF(AND(ISNUMBER($B49),AP49&lt;&gt;0),H49-G49&lt;AP49-AO49,FALSE)</f>
        <v>#VALUE!</v>
      </c>
      <c r="L49" s="31" t="str">
        <f>IF(AND(ISNUMBER($B49),ISNUMBER(E49),ISNUMBER(F49)),IF(H49&lt;G49,1,0)+H49-IF(AND(G49&lt;AO49,CONFIGURAÇÕES!$M$5="SIM"),G49,MAX(G49,AO49)),IF($D49=$D$16,0,""))</f>
        <v/>
      </c>
      <c r="M49" s="108"/>
      <c r="N49" s="83"/>
      <c r="O49" s="84"/>
      <c r="P49" s="41" t="str">
        <f t="shared" ref="P49:P59" si="22">IF(ISNUMBER(N49),QUOTIENT(N49,100)/24+MOD(N49,100)/(24*60),"")</f>
        <v/>
      </c>
      <c r="Q49" s="41" t="str">
        <f t="shared" ref="Q49:Q59" si="23">IF(ISNUMBER(O49),IF(O49&lt;N49,1,0)+QUOTIENT(O49,100)/24+MOD(O49,100)/(24*60),"")</f>
        <v/>
      </c>
      <c r="R49" s="42" t="e">
        <f ca="1">IF(AND(ISNUMBER($B49),AQ49&lt;&gt;0),P49-AQ49&gt;CONFIGURAÇÕES!$H$5,FALSE)</f>
        <v>#VALUE!</v>
      </c>
      <c r="S49" s="42" t="b">
        <f ca="1">IF(AND(ISNUMBER($B49),AR49&lt;&gt;0),Q49&lt;AR49-CONFIGURAÇÕES!$H$5,FALSE)</f>
        <v>0</v>
      </c>
      <c r="T49" s="42" t="e">
        <f t="shared" ref="T49:T59" ca="1" si="24">IF(AND(ISNUMBER($B49),AR49&lt;&gt;0),Q49-P49&lt;AR49-AQ49,FALSE)</f>
        <v>#VALUE!</v>
      </c>
      <c r="U49" s="32" t="str">
        <f>IF(AND(ISNUMBER($B49),ISNUMBER(N49),ISNUMBER(O49)),IF(Q49&lt;P49,1,0)+Q49-IF(AND(P49&lt;AQ49,CONFIGURAÇÕES!$M$5="SIM"),P49,MAX(P49,AQ49)),IF($D49=$D$16,0,""))</f>
        <v/>
      </c>
      <c r="V49" s="45"/>
      <c r="W49" s="33">
        <f t="shared" ref="W49:W59" ca="1" si="25">IF(ISNUMBER($B49),AR49-AQ49+AP49-AO49,"")</f>
        <v>0.33333333333333331</v>
      </c>
      <c r="X49" s="28" t="str">
        <f t="shared" ref="X49:X59" si="26">IF(AND(OR(ISNUMBER(L49),ISNUMBER(U49)),ISNUMBER(B49)),IF(ISNUMBER(L49),L49,0)+IF(ISNUMBER(U49),U49,0),"")</f>
        <v/>
      </c>
      <c r="Y49" s="46"/>
      <c r="Z49" s="34" t="str">
        <f t="shared" ref="Z49:Z59" si="27">IF(AND(ISNUMBER(X49),ISNUMBER($B49)),IF(X49&lt;W49,W49-X49,""),"")</f>
        <v/>
      </c>
      <c r="AA49" s="35" t="str">
        <f>IF(ISNUMBER(Z49),(HOUR(Z49)+MINUTE(Z49)/60)*CONFIGURAÇÕES!$J$14,"")</f>
        <v/>
      </c>
      <c r="AB49" s="36" t="str">
        <f t="shared" ref="AB49:AB59" si="28">IF(AND(ISNUMBER($B49),ISNUMBER(X49)),IF(X49&gt;W49,X49-W49,""),"")</f>
        <v/>
      </c>
      <c r="AC49" s="35" t="str">
        <f>IF(ISNUMBER(AB49),(HOUR(AB49)+MINUTE(AB49)/60)*CONFIGURAÇÕES!$J$14*(1+AS49),"")</f>
        <v/>
      </c>
      <c r="AD49" s="45"/>
      <c r="AE49" s="83"/>
      <c r="AF49" s="84"/>
      <c r="AG49" s="41">
        <f t="shared" ref="AG49:AG59" si="29">QUOTIENT(AE49,100)/24+MOD(AE49,100)/(24*60)</f>
        <v>0</v>
      </c>
      <c r="AH49" s="41">
        <f t="shared" ref="AH49:AH59" si="30">QUOTIENT(AF49,100)/24+MOD(AF49,100)/(24*60)+IF(AF49&lt;AE49,1,0)</f>
        <v>0</v>
      </c>
      <c r="AI49" s="33" t="str">
        <f t="shared" ref="AI49:AI59" si="31">IF(AND(ISNUMBER($B49),ISNUMBER(AE49),ISNUMBER(AF49)),IF(AH49&lt;AG49,1,0)+AH49-AG49,"")</f>
        <v/>
      </c>
      <c r="AJ49" s="45"/>
      <c r="AK49" s="36" t="str">
        <f t="shared" ref="AK49:AK59" si="32">IF(AND(ISNUMBER($B49),ISNUMBER(AI49)),AI49,"")</f>
        <v/>
      </c>
      <c r="AL49" s="37" t="str">
        <f>IF(ISNUMBER(AK49),(HOUR(AK49)+MINUTE(AK49)/60)*CONFIGURAÇÕES!$J$14*(1+AT49),"")</f>
        <v/>
      </c>
      <c r="AM49" s="45"/>
      <c r="AN49" s="38">
        <f t="shared" ref="AN49:AN59" si="33">IF(ISNUMBER($B49),IF(OR(D49=$D$17,D49=$D$18),8,WEEKDAY(B49,2)),"")</f>
        <v>2</v>
      </c>
      <c r="AO49" s="39">
        <f ca="1">IF(ISNUMBER($B49),INDIRECT("CONFIGURAÇÕES!"&amp;ADDRESS(ROW(CONFIGURAÇÕES!$F$20),COLUMN(CONFIGURAÇÕES!$F$20)-1+FREQUÊNCIA!$AN49)),"")</f>
        <v>0.33333333333333331</v>
      </c>
      <c r="AP49" s="39">
        <f ca="1">IF(ISNUMBER($B49),INDIRECT("CONFIGURAÇÕES!"&amp;ADDRESS(ROW(CONFIGURAÇÕES!$F$21),COLUMN(CONFIGURAÇÕES!$F$21)-1+FREQUÊNCIA!$AN49)),"")</f>
        <v>0.5</v>
      </c>
      <c r="AQ49" s="39">
        <f ca="1">IF(ISNUMBER($B49),INDIRECT("CONFIGURAÇÕES!"&amp;ADDRESS(ROW(CONFIGURAÇÕES!$F$22),COLUMN(CONFIGURAÇÕES!$F$22)-1+FREQUÊNCIA!$AN49)),"")</f>
        <v>0.58333333333333337</v>
      </c>
      <c r="AR49" s="39">
        <f ca="1">IF(ISNUMBER($B49),INDIRECT("CONFIGURAÇÕES!"&amp;ADDRESS(ROW(CONFIGURAÇÕES!$F$23),COLUMN(CONFIGURAÇÕES!$F$23)-1+FREQUÊNCIA!$AN49)),"")</f>
        <v>0.75</v>
      </c>
      <c r="AS49" s="40">
        <f ca="1">IF(ISNUMBER($B49),INDIRECT("CONFIGURAÇÕES!"&amp;ADDRESS(ROW(CONFIGURAÇÕES!$F$25),COLUMN(CONFIGURAÇÕES!$F$25)-1+FREQUÊNCIA!$AN49)),"")</f>
        <v>0.5</v>
      </c>
      <c r="AT49" s="40">
        <f ca="1">IF(ISNUMBER($B49),INDIRECT("CONFIGURAÇÕES!"&amp;ADDRESS(ROW(CONFIGURAÇÕES!$F$26),COLUMN(CONFIGURAÇÕES!$F$26)-1+FREQUÊNCIA!$AN49)),"")</f>
        <v>1</v>
      </c>
    </row>
    <row r="50" spans="1:46" s="38" customFormat="1" ht="22.5" customHeight="1">
      <c r="A50" s="53"/>
      <c r="B50" s="109">
        <f t="shared" si="13"/>
        <v>40947</v>
      </c>
      <c r="C50" s="27" t="str">
        <f t="shared" si="7"/>
        <v>qua</v>
      </c>
      <c r="D50" s="80"/>
      <c r="E50" s="83"/>
      <c r="F50" s="84"/>
      <c r="G50" s="41" t="str">
        <f t="shared" si="19"/>
        <v/>
      </c>
      <c r="H50" s="41" t="str">
        <f t="shared" si="20"/>
        <v/>
      </c>
      <c r="I50" s="42" t="e">
        <f ca="1">IF(AND(ISNUMBER($B50),AO50&lt;&gt;0),G50-AO50&gt;CONFIGURAÇÕES!$H$5,FALSE)</f>
        <v>#VALUE!</v>
      </c>
      <c r="J50" s="42" t="b">
        <f ca="1">IF(AND(ISNUMBER($B50),AP50&lt;&gt;0),H50&lt;AP50-CONFIGURAÇÕES!$H$5,FALSE)</f>
        <v>0</v>
      </c>
      <c r="K50" s="42" t="e">
        <f t="shared" ca="1" si="21"/>
        <v>#VALUE!</v>
      </c>
      <c r="L50" s="31" t="str">
        <f>IF(AND(ISNUMBER($B50),ISNUMBER(E50),ISNUMBER(F50)),IF(H50&lt;G50,1,0)+H50-IF(AND(G50&lt;AO50,CONFIGURAÇÕES!$M$5="SIM"),G50,MAX(G50,AO50)),IF($D50=$D$16,0,""))</f>
        <v/>
      </c>
      <c r="M50" s="108"/>
      <c r="N50" s="83"/>
      <c r="O50" s="84"/>
      <c r="P50" s="41" t="str">
        <f t="shared" si="22"/>
        <v/>
      </c>
      <c r="Q50" s="41" t="str">
        <f t="shared" si="23"/>
        <v/>
      </c>
      <c r="R50" s="42" t="e">
        <f ca="1">IF(AND(ISNUMBER($B50),AQ50&lt;&gt;0),P50-AQ50&gt;CONFIGURAÇÕES!$H$5,FALSE)</f>
        <v>#VALUE!</v>
      </c>
      <c r="S50" s="42" t="b">
        <f ca="1">IF(AND(ISNUMBER($B50),AR50&lt;&gt;0),Q50&lt;AR50-CONFIGURAÇÕES!$H$5,FALSE)</f>
        <v>0</v>
      </c>
      <c r="T50" s="42" t="e">
        <f t="shared" ca="1" si="24"/>
        <v>#VALUE!</v>
      </c>
      <c r="U50" s="32" t="str">
        <f>IF(AND(ISNUMBER($B50),ISNUMBER(N50),ISNUMBER(O50)),IF(Q50&lt;P50,1,0)+Q50-IF(AND(P50&lt;AQ50,CONFIGURAÇÕES!$M$5="SIM"),P50,MAX(P50,AQ50)),IF($D50=$D$16,0,""))</f>
        <v/>
      </c>
      <c r="V50" s="45"/>
      <c r="W50" s="33">
        <f t="shared" ca="1" si="25"/>
        <v>0.33333333333333331</v>
      </c>
      <c r="X50" s="28" t="str">
        <f t="shared" si="26"/>
        <v/>
      </c>
      <c r="Y50" s="46"/>
      <c r="Z50" s="34" t="str">
        <f t="shared" si="27"/>
        <v/>
      </c>
      <c r="AA50" s="35" t="str">
        <f>IF(ISNUMBER(Z50),(HOUR(Z50)+MINUTE(Z50)/60)*CONFIGURAÇÕES!$J$14,"")</f>
        <v/>
      </c>
      <c r="AB50" s="36" t="str">
        <f t="shared" si="28"/>
        <v/>
      </c>
      <c r="AC50" s="35" t="str">
        <f>IF(ISNUMBER(AB50),(HOUR(AB50)+MINUTE(AB50)/60)*CONFIGURAÇÕES!$J$14*(1+AS50),"")</f>
        <v/>
      </c>
      <c r="AD50" s="45"/>
      <c r="AE50" s="83"/>
      <c r="AF50" s="84"/>
      <c r="AG50" s="41">
        <f t="shared" si="29"/>
        <v>0</v>
      </c>
      <c r="AH50" s="41">
        <f t="shared" si="30"/>
        <v>0</v>
      </c>
      <c r="AI50" s="33" t="str">
        <f t="shared" si="31"/>
        <v/>
      </c>
      <c r="AJ50" s="45"/>
      <c r="AK50" s="36" t="str">
        <f t="shared" si="32"/>
        <v/>
      </c>
      <c r="AL50" s="37" t="str">
        <f>IF(ISNUMBER(AK50),(HOUR(AK50)+MINUTE(AK50)/60)*CONFIGURAÇÕES!$J$14*(1+AT50),"")</f>
        <v/>
      </c>
      <c r="AM50" s="45"/>
      <c r="AN50" s="38">
        <f t="shared" si="33"/>
        <v>3</v>
      </c>
      <c r="AO50" s="39">
        <f ca="1">IF(ISNUMBER($B50),INDIRECT("CONFIGURAÇÕES!"&amp;ADDRESS(ROW(CONFIGURAÇÕES!$F$20),COLUMN(CONFIGURAÇÕES!$F$20)-1+FREQUÊNCIA!$AN50)),"")</f>
        <v>0.33333333333333331</v>
      </c>
      <c r="AP50" s="39">
        <f ca="1">IF(ISNUMBER($B50),INDIRECT("CONFIGURAÇÕES!"&amp;ADDRESS(ROW(CONFIGURAÇÕES!$F$21),COLUMN(CONFIGURAÇÕES!$F$21)-1+FREQUÊNCIA!$AN50)),"")</f>
        <v>0.5</v>
      </c>
      <c r="AQ50" s="39">
        <f ca="1">IF(ISNUMBER($B50),INDIRECT("CONFIGURAÇÕES!"&amp;ADDRESS(ROW(CONFIGURAÇÕES!$F$22),COLUMN(CONFIGURAÇÕES!$F$22)-1+FREQUÊNCIA!$AN50)),"")</f>
        <v>0.58333333333333337</v>
      </c>
      <c r="AR50" s="39">
        <f ca="1">IF(ISNUMBER($B50),INDIRECT("CONFIGURAÇÕES!"&amp;ADDRESS(ROW(CONFIGURAÇÕES!$F$23),COLUMN(CONFIGURAÇÕES!$F$23)-1+FREQUÊNCIA!$AN50)),"")</f>
        <v>0.75</v>
      </c>
      <c r="AS50" s="40">
        <f ca="1">IF(ISNUMBER($B50),INDIRECT("CONFIGURAÇÕES!"&amp;ADDRESS(ROW(CONFIGURAÇÕES!$F$25),COLUMN(CONFIGURAÇÕES!$F$25)-1+FREQUÊNCIA!$AN50)),"")</f>
        <v>0.5</v>
      </c>
      <c r="AT50" s="40">
        <f ca="1">IF(ISNUMBER($B50),INDIRECT("CONFIGURAÇÕES!"&amp;ADDRESS(ROW(CONFIGURAÇÕES!$F$26),COLUMN(CONFIGURAÇÕES!$F$26)-1+FREQUÊNCIA!$AN50)),"")</f>
        <v>1</v>
      </c>
    </row>
    <row r="51" spans="1:46" s="38" customFormat="1" ht="22.5" customHeight="1">
      <c r="A51" s="53"/>
      <c r="B51" s="109">
        <f t="shared" si="13"/>
        <v>40948</v>
      </c>
      <c r="C51" s="27" t="str">
        <f t="shared" si="7"/>
        <v>qui</v>
      </c>
      <c r="D51" s="80"/>
      <c r="E51" s="83"/>
      <c r="F51" s="84"/>
      <c r="G51" s="41" t="str">
        <f t="shared" si="19"/>
        <v/>
      </c>
      <c r="H51" s="41" t="str">
        <f t="shared" si="20"/>
        <v/>
      </c>
      <c r="I51" s="42" t="e">
        <f ca="1">IF(AND(ISNUMBER($B51),AO51&lt;&gt;0),G51-AO51&gt;CONFIGURAÇÕES!$H$5,FALSE)</f>
        <v>#VALUE!</v>
      </c>
      <c r="J51" s="42" t="b">
        <f ca="1">IF(AND(ISNUMBER($B51),AP51&lt;&gt;0),H51&lt;AP51-CONFIGURAÇÕES!$H$5,FALSE)</f>
        <v>0</v>
      </c>
      <c r="K51" s="42" t="e">
        <f t="shared" ca="1" si="21"/>
        <v>#VALUE!</v>
      </c>
      <c r="L51" s="31" t="str">
        <f>IF(AND(ISNUMBER($B51),ISNUMBER(E51),ISNUMBER(F51)),IF(H51&lt;G51,1,0)+H51-IF(AND(G51&lt;AO51,CONFIGURAÇÕES!$M$5="SIM"),G51,MAX(G51,AO51)),IF($D51=$D$16,0,""))</f>
        <v/>
      </c>
      <c r="M51" s="108"/>
      <c r="N51" s="83"/>
      <c r="O51" s="84"/>
      <c r="P51" s="41" t="str">
        <f t="shared" si="22"/>
        <v/>
      </c>
      <c r="Q51" s="41" t="str">
        <f t="shared" si="23"/>
        <v/>
      </c>
      <c r="R51" s="42" t="e">
        <f ca="1">IF(AND(ISNUMBER($B51),AQ51&lt;&gt;0),P51-AQ51&gt;CONFIGURAÇÕES!$H$5,FALSE)</f>
        <v>#VALUE!</v>
      </c>
      <c r="S51" s="42" t="b">
        <f ca="1">IF(AND(ISNUMBER($B51),AR51&lt;&gt;0),Q51&lt;AR51-CONFIGURAÇÕES!$H$5,FALSE)</f>
        <v>0</v>
      </c>
      <c r="T51" s="42" t="e">
        <f t="shared" ca="1" si="24"/>
        <v>#VALUE!</v>
      </c>
      <c r="U51" s="32" t="str">
        <f>IF(AND(ISNUMBER($B51),ISNUMBER(N51),ISNUMBER(O51)),IF(Q51&lt;P51,1,0)+Q51-IF(AND(P51&lt;AQ51,CONFIGURAÇÕES!$M$5="SIM"),P51,MAX(P51,AQ51)),IF($D51=$D$16,0,""))</f>
        <v/>
      </c>
      <c r="V51" s="45"/>
      <c r="W51" s="33">
        <f t="shared" ca="1" si="25"/>
        <v>0.33333333333333331</v>
      </c>
      <c r="X51" s="28" t="str">
        <f t="shared" si="26"/>
        <v/>
      </c>
      <c r="Y51" s="46"/>
      <c r="Z51" s="34" t="str">
        <f t="shared" si="27"/>
        <v/>
      </c>
      <c r="AA51" s="35" t="str">
        <f>IF(ISNUMBER(Z51),(HOUR(Z51)+MINUTE(Z51)/60)*CONFIGURAÇÕES!$J$14,"")</f>
        <v/>
      </c>
      <c r="AB51" s="36" t="str">
        <f t="shared" si="28"/>
        <v/>
      </c>
      <c r="AC51" s="35" t="str">
        <f>IF(ISNUMBER(AB51),(HOUR(AB51)+MINUTE(AB51)/60)*CONFIGURAÇÕES!$J$14*(1+AS51),"")</f>
        <v/>
      </c>
      <c r="AD51" s="45"/>
      <c r="AE51" s="83"/>
      <c r="AF51" s="84"/>
      <c r="AG51" s="41">
        <f t="shared" si="29"/>
        <v>0</v>
      </c>
      <c r="AH51" s="41">
        <f t="shared" si="30"/>
        <v>0</v>
      </c>
      <c r="AI51" s="33" t="str">
        <f t="shared" si="31"/>
        <v/>
      </c>
      <c r="AJ51" s="45"/>
      <c r="AK51" s="36" t="str">
        <f t="shared" si="32"/>
        <v/>
      </c>
      <c r="AL51" s="37" t="str">
        <f>IF(ISNUMBER(AK51),(HOUR(AK51)+MINUTE(AK51)/60)*CONFIGURAÇÕES!$J$14*(1+AT51),"")</f>
        <v/>
      </c>
      <c r="AM51" s="45"/>
      <c r="AN51" s="38">
        <f t="shared" si="33"/>
        <v>4</v>
      </c>
      <c r="AO51" s="39">
        <f ca="1">IF(ISNUMBER($B51),INDIRECT("CONFIGURAÇÕES!"&amp;ADDRESS(ROW(CONFIGURAÇÕES!$F$20),COLUMN(CONFIGURAÇÕES!$F$20)-1+FREQUÊNCIA!$AN51)),"")</f>
        <v>0.33333333333333331</v>
      </c>
      <c r="AP51" s="39">
        <f ca="1">IF(ISNUMBER($B51),INDIRECT("CONFIGURAÇÕES!"&amp;ADDRESS(ROW(CONFIGURAÇÕES!$F$21),COLUMN(CONFIGURAÇÕES!$F$21)-1+FREQUÊNCIA!$AN51)),"")</f>
        <v>0.5</v>
      </c>
      <c r="AQ51" s="39">
        <f ca="1">IF(ISNUMBER($B51),INDIRECT("CONFIGURAÇÕES!"&amp;ADDRESS(ROW(CONFIGURAÇÕES!$F$22),COLUMN(CONFIGURAÇÕES!$F$22)-1+FREQUÊNCIA!$AN51)),"")</f>
        <v>0.58333333333333337</v>
      </c>
      <c r="AR51" s="39">
        <f ca="1">IF(ISNUMBER($B51),INDIRECT("CONFIGURAÇÕES!"&amp;ADDRESS(ROW(CONFIGURAÇÕES!$F$23),COLUMN(CONFIGURAÇÕES!$F$23)-1+FREQUÊNCIA!$AN51)),"")</f>
        <v>0.75</v>
      </c>
      <c r="AS51" s="40">
        <f ca="1">IF(ISNUMBER($B51),INDIRECT("CONFIGURAÇÕES!"&amp;ADDRESS(ROW(CONFIGURAÇÕES!$F$25),COLUMN(CONFIGURAÇÕES!$F$25)-1+FREQUÊNCIA!$AN51)),"")</f>
        <v>0.5</v>
      </c>
      <c r="AT51" s="40">
        <f ca="1">IF(ISNUMBER($B51),INDIRECT("CONFIGURAÇÕES!"&amp;ADDRESS(ROW(CONFIGURAÇÕES!$F$26),COLUMN(CONFIGURAÇÕES!$F$26)-1+FREQUÊNCIA!$AN51)),"")</f>
        <v>1</v>
      </c>
    </row>
    <row r="52" spans="1:46" s="38" customFormat="1" ht="22.5" customHeight="1">
      <c r="A52" s="53"/>
      <c r="B52" s="109">
        <f t="shared" si="13"/>
        <v>40949</v>
      </c>
      <c r="C52" s="27" t="str">
        <f t="shared" si="7"/>
        <v>sex</v>
      </c>
      <c r="D52" s="80"/>
      <c r="E52" s="83"/>
      <c r="F52" s="84"/>
      <c r="G52" s="41" t="str">
        <f t="shared" si="19"/>
        <v/>
      </c>
      <c r="H52" s="41" t="str">
        <f t="shared" si="20"/>
        <v/>
      </c>
      <c r="I52" s="42" t="e">
        <f ca="1">IF(AND(ISNUMBER($B52),AO52&lt;&gt;0),G52-AO52&gt;CONFIGURAÇÕES!$H$5,FALSE)</f>
        <v>#VALUE!</v>
      </c>
      <c r="J52" s="42" t="b">
        <f ca="1">IF(AND(ISNUMBER($B52),AP52&lt;&gt;0),H52&lt;AP52-CONFIGURAÇÕES!$H$5,FALSE)</f>
        <v>0</v>
      </c>
      <c r="K52" s="42" t="e">
        <f t="shared" ca="1" si="21"/>
        <v>#VALUE!</v>
      </c>
      <c r="L52" s="31" t="str">
        <f>IF(AND(ISNUMBER($B52),ISNUMBER(E52),ISNUMBER(F52)),IF(H52&lt;G52,1,0)+H52-IF(AND(G52&lt;AO52,CONFIGURAÇÕES!$M$5="SIM"),G52,MAX(G52,AO52)),IF($D52=$D$16,0,""))</f>
        <v/>
      </c>
      <c r="M52" s="108"/>
      <c r="N52" s="83"/>
      <c r="O52" s="84"/>
      <c r="P52" s="41" t="str">
        <f t="shared" si="22"/>
        <v/>
      </c>
      <c r="Q52" s="41" t="str">
        <f t="shared" si="23"/>
        <v/>
      </c>
      <c r="R52" s="42" t="e">
        <f ca="1">IF(AND(ISNUMBER($B52),AQ52&lt;&gt;0),P52-AQ52&gt;CONFIGURAÇÕES!$H$5,FALSE)</f>
        <v>#VALUE!</v>
      </c>
      <c r="S52" s="42" t="b">
        <f ca="1">IF(AND(ISNUMBER($B52),AR52&lt;&gt;0),Q52&lt;AR52-CONFIGURAÇÕES!$H$5,FALSE)</f>
        <v>0</v>
      </c>
      <c r="T52" s="42" t="e">
        <f t="shared" ca="1" si="24"/>
        <v>#VALUE!</v>
      </c>
      <c r="U52" s="32" t="str">
        <f>IF(AND(ISNUMBER($B52),ISNUMBER(N52),ISNUMBER(O52)),IF(Q52&lt;P52,1,0)+Q52-IF(AND(P52&lt;AQ52,CONFIGURAÇÕES!$M$5="SIM"),P52,MAX(P52,AQ52)),IF($D52=$D$16,0,""))</f>
        <v/>
      </c>
      <c r="V52" s="45"/>
      <c r="W52" s="33">
        <f t="shared" ca="1" si="25"/>
        <v>0.33333333333333331</v>
      </c>
      <c r="X52" s="28" t="str">
        <f t="shared" si="26"/>
        <v/>
      </c>
      <c r="Y52" s="46"/>
      <c r="Z52" s="34" t="str">
        <f t="shared" si="27"/>
        <v/>
      </c>
      <c r="AA52" s="35" t="str">
        <f>IF(ISNUMBER(Z52),(HOUR(Z52)+MINUTE(Z52)/60)*CONFIGURAÇÕES!$J$14,"")</f>
        <v/>
      </c>
      <c r="AB52" s="36" t="str">
        <f t="shared" si="28"/>
        <v/>
      </c>
      <c r="AC52" s="35" t="str">
        <f>IF(ISNUMBER(AB52),(HOUR(AB52)+MINUTE(AB52)/60)*CONFIGURAÇÕES!$J$14*(1+AS52),"")</f>
        <v/>
      </c>
      <c r="AD52" s="45"/>
      <c r="AE52" s="83"/>
      <c r="AF52" s="84"/>
      <c r="AG52" s="41">
        <f t="shared" si="29"/>
        <v>0</v>
      </c>
      <c r="AH52" s="41">
        <f t="shared" si="30"/>
        <v>0</v>
      </c>
      <c r="AI52" s="33" t="str">
        <f t="shared" si="31"/>
        <v/>
      </c>
      <c r="AJ52" s="45"/>
      <c r="AK52" s="36" t="str">
        <f t="shared" si="32"/>
        <v/>
      </c>
      <c r="AL52" s="37" t="str">
        <f>IF(ISNUMBER(AK52),(HOUR(AK52)+MINUTE(AK52)/60)*CONFIGURAÇÕES!$J$14*(1+AT52),"")</f>
        <v/>
      </c>
      <c r="AM52" s="45"/>
      <c r="AN52" s="38">
        <f t="shared" si="33"/>
        <v>5</v>
      </c>
      <c r="AO52" s="39">
        <f ca="1">IF(ISNUMBER($B52),INDIRECT("CONFIGURAÇÕES!"&amp;ADDRESS(ROW(CONFIGURAÇÕES!$F$20),COLUMN(CONFIGURAÇÕES!$F$20)-1+FREQUÊNCIA!$AN52)),"")</f>
        <v>0.33333333333333331</v>
      </c>
      <c r="AP52" s="39">
        <f ca="1">IF(ISNUMBER($B52),INDIRECT("CONFIGURAÇÕES!"&amp;ADDRESS(ROW(CONFIGURAÇÕES!$F$21),COLUMN(CONFIGURAÇÕES!$F$21)-1+FREQUÊNCIA!$AN52)),"")</f>
        <v>0.5</v>
      </c>
      <c r="AQ52" s="39">
        <f ca="1">IF(ISNUMBER($B52),INDIRECT("CONFIGURAÇÕES!"&amp;ADDRESS(ROW(CONFIGURAÇÕES!$F$22),COLUMN(CONFIGURAÇÕES!$F$22)-1+FREQUÊNCIA!$AN52)),"")</f>
        <v>0.58333333333333337</v>
      </c>
      <c r="AR52" s="39">
        <f ca="1">IF(ISNUMBER($B52),INDIRECT("CONFIGURAÇÕES!"&amp;ADDRESS(ROW(CONFIGURAÇÕES!$F$23),COLUMN(CONFIGURAÇÕES!$F$23)-1+FREQUÊNCIA!$AN52)),"")</f>
        <v>0.75</v>
      </c>
      <c r="AS52" s="40">
        <f ca="1">IF(ISNUMBER($B52),INDIRECT("CONFIGURAÇÕES!"&amp;ADDRESS(ROW(CONFIGURAÇÕES!$F$25),COLUMN(CONFIGURAÇÕES!$F$25)-1+FREQUÊNCIA!$AN52)),"")</f>
        <v>0.5</v>
      </c>
      <c r="AT52" s="40">
        <f ca="1">IF(ISNUMBER($B52),INDIRECT("CONFIGURAÇÕES!"&amp;ADDRESS(ROW(CONFIGURAÇÕES!$F$26),COLUMN(CONFIGURAÇÕES!$F$26)-1+FREQUÊNCIA!$AN52)),"")</f>
        <v>1</v>
      </c>
    </row>
    <row r="53" spans="1:46" s="38" customFormat="1" ht="22.5" customHeight="1">
      <c r="A53" s="53"/>
      <c r="B53" s="109">
        <f t="shared" si="13"/>
        <v>40950</v>
      </c>
      <c r="C53" s="27" t="str">
        <f t="shared" si="7"/>
        <v>sáb</v>
      </c>
      <c r="D53" s="80"/>
      <c r="E53" s="83"/>
      <c r="F53" s="84"/>
      <c r="G53" s="41" t="str">
        <f t="shared" si="19"/>
        <v/>
      </c>
      <c r="H53" s="41" t="str">
        <f t="shared" si="20"/>
        <v/>
      </c>
      <c r="I53" s="42" t="e">
        <f ca="1">IF(AND(ISNUMBER($B53),AO53&lt;&gt;0),G53-AO53&gt;CONFIGURAÇÕES!$H$5,FALSE)</f>
        <v>#VALUE!</v>
      </c>
      <c r="J53" s="42" t="b">
        <f ca="1">IF(AND(ISNUMBER($B53),AP53&lt;&gt;0),H53&lt;AP53-CONFIGURAÇÕES!$H$5,FALSE)</f>
        <v>0</v>
      </c>
      <c r="K53" s="42" t="e">
        <f t="shared" ca="1" si="21"/>
        <v>#VALUE!</v>
      </c>
      <c r="L53" s="31" t="str">
        <f>IF(AND(ISNUMBER($B53),ISNUMBER(E53),ISNUMBER(F53)),IF(H53&lt;G53,1,0)+H53-IF(AND(G53&lt;AO53,CONFIGURAÇÕES!$M$5="SIM"),G53,MAX(G53,AO53)),IF($D53=$D$16,0,""))</f>
        <v/>
      </c>
      <c r="M53" s="108"/>
      <c r="N53" s="83"/>
      <c r="O53" s="84"/>
      <c r="P53" s="41" t="str">
        <f t="shared" si="22"/>
        <v/>
      </c>
      <c r="Q53" s="41" t="str">
        <f t="shared" si="23"/>
        <v/>
      </c>
      <c r="R53" s="42" t="b">
        <f ca="1">IF(AND(ISNUMBER($B53),AQ53&lt;&gt;0),P53-AQ53&gt;CONFIGURAÇÕES!$H$5,FALSE)</f>
        <v>0</v>
      </c>
      <c r="S53" s="42" t="b">
        <f ca="1">IF(AND(ISNUMBER($B53),AR53&lt;&gt;0),Q53&lt;AR53-CONFIGURAÇÕES!$H$5,FALSE)</f>
        <v>0</v>
      </c>
      <c r="T53" s="42" t="b">
        <f t="shared" ca="1" si="24"/>
        <v>0</v>
      </c>
      <c r="U53" s="32" t="str">
        <f>IF(AND(ISNUMBER($B53),ISNUMBER(N53),ISNUMBER(O53)),IF(Q53&lt;P53,1,0)+Q53-IF(AND(P53&lt;AQ53,CONFIGURAÇÕES!$M$5="SIM"),P53,MAX(P53,AQ53)),IF($D53=$D$16,0,""))</f>
        <v/>
      </c>
      <c r="V53" s="45"/>
      <c r="W53" s="33">
        <f t="shared" ca="1" si="25"/>
        <v>0.16666666666666669</v>
      </c>
      <c r="X53" s="28" t="str">
        <f t="shared" si="26"/>
        <v/>
      </c>
      <c r="Y53" s="46"/>
      <c r="Z53" s="34" t="str">
        <f t="shared" si="27"/>
        <v/>
      </c>
      <c r="AA53" s="35" t="str">
        <f>IF(ISNUMBER(Z53),(HOUR(Z53)+MINUTE(Z53)/60)*CONFIGURAÇÕES!$J$14,"")</f>
        <v/>
      </c>
      <c r="AB53" s="36" t="str">
        <f t="shared" si="28"/>
        <v/>
      </c>
      <c r="AC53" s="35" t="str">
        <f>IF(ISNUMBER(AB53),(HOUR(AB53)+MINUTE(AB53)/60)*CONFIGURAÇÕES!$J$14*(1+AS53),"")</f>
        <v/>
      </c>
      <c r="AD53" s="45"/>
      <c r="AE53" s="83"/>
      <c r="AF53" s="84"/>
      <c r="AG53" s="41">
        <f t="shared" si="29"/>
        <v>0</v>
      </c>
      <c r="AH53" s="41">
        <f t="shared" si="30"/>
        <v>0</v>
      </c>
      <c r="AI53" s="33" t="str">
        <f t="shared" si="31"/>
        <v/>
      </c>
      <c r="AJ53" s="45"/>
      <c r="AK53" s="36" t="str">
        <f t="shared" si="32"/>
        <v/>
      </c>
      <c r="AL53" s="37" t="str">
        <f>IF(ISNUMBER(AK53),(HOUR(AK53)+MINUTE(AK53)/60)*CONFIGURAÇÕES!$J$14*(1+AT53),"")</f>
        <v/>
      </c>
      <c r="AM53" s="45"/>
      <c r="AN53" s="38">
        <f t="shared" si="33"/>
        <v>6</v>
      </c>
      <c r="AO53" s="39">
        <f ca="1">IF(ISNUMBER($B53),INDIRECT("CONFIGURAÇÕES!"&amp;ADDRESS(ROW(CONFIGURAÇÕES!$F$20),COLUMN(CONFIGURAÇÕES!$F$20)-1+FREQUÊNCIA!$AN53)),"")</f>
        <v>0.33333333333333331</v>
      </c>
      <c r="AP53" s="39">
        <f ca="1">IF(ISNUMBER($B53),INDIRECT("CONFIGURAÇÕES!"&amp;ADDRESS(ROW(CONFIGURAÇÕES!$F$21),COLUMN(CONFIGURAÇÕES!$F$21)-1+FREQUÊNCIA!$AN53)),"")</f>
        <v>0.5</v>
      </c>
      <c r="AQ53" s="39">
        <f ca="1">IF(ISNUMBER($B53),INDIRECT("CONFIGURAÇÕES!"&amp;ADDRESS(ROW(CONFIGURAÇÕES!$F$22),COLUMN(CONFIGURAÇÕES!$F$22)-1+FREQUÊNCIA!$AN53)),"")</f>
        <v>0</v>
      </c>
      <c r="AR53" s="39">
        <f ca="1">IF(ISNUMBER($B53),INDIRECT("CONFIGURAÇÕES!"&amp;ADDRESS(ROW(CONFIGURAÇÕES!$F$23),COLUMN(CONFIGURAÇÕES!$F$23)-1+FREQUÊNCIA!$AN53)),"")</f>
        <v>0</v>
      </c>
      <c r="AS53" s="40">
        <f ca="1">IF(ISNUMBER($B53),INDIRECT("CONFIGURAÇÕES!"&amp;ADDRESS(ROW(CONFIGURAÇÕES!$F$25),COLUMN(CONFIGURAÇÕES!$F$25)-1+FREQUÊNCIA!$AN53)),"")</f>
        <v>1</v>
      </c>
      <c r="AT53" s="40">
        <f ca="1">IF(ISNUMBER($B53),INDIRECT("CONFIGURAÇÕES!"&amp;ADDRESS(ROW(CONFIGURAÇÕES!$F$26),COLUMN(CONFIGURAÇÕES!$F$26)-1+FREQUÊNCIA!$AN53)),"")</f>
        <v>1.5</v>
      </c>
    </row>
    <row r="54" spans="1:46" s="38" customFormat="1" ht="22.5" customHeight="1">
      <c r="A54" s="53"/>
      <c r="B54" s="109">
        <f t="shared" si="13"/>
        <v>40951</v>
      </c>
      <c r="C54" s="27" t="str">
        <f t="shared" si="7"/>
        <v>dom</v>
      </c>
      <c r="D54" s="80"/>
      <c r="E54" s="83"/>
      <c r="F54" s="84"/>
      <c r="G54" s="41" t="str">
        <f t="shared" si="19"/>
        <v/>
      </c>
      <c r="H54" s="41" t="str">
        <f t="shared" si="20"/>
        <v/>
      </c>
      <c r="I54" s="42" t="b">
        <f ca="1">IF(AND(ISNUMBER($B54),AO54&lt;&gt;0),G54-AO54&gt;CONFIGURAÇÕES!$H$5,FALSE)</f>
        <v>0</v>
      </c>
      <c r="J54" s="42" t="b">
        <f ca="1">IF(AND(ISNUMBER($B54),AP54&lt;&gt;0),H54&lt;AP54-CONFIGURAÇÕES!$H$5,FALSE)</f>
        <v>0</v>
      </c>
      <c r="K54" s="42" t="b">
        <f t="shared" ca="1" si="21"/>
        <v>0</v>
      </c>
      <c r="L54" s="31" t="str">
        <f>IF(AND(ISNUMBER($B54),ISNUMBER(E54),ISNUMBER(F54)),IF(H54&lt;G54,1,0)+H54-IF(AND(G54&lt;AO54,CONFIGURAÇÕES!$M$5="SIM"),G54,MAX(G54,AO54)),IF($D54=$D$16,0,""))</f>
        <v/>
      </c>
      <c r="M54" s="108"/>
      <c r="N54" s="83"/>
      <c r="O54" s="84"/>
      <c r="P54" s="41" t="str">
        <f t="shared" si="22"/>
        <v/>
      </c>
      <c r="Q54" s="41" t="str">
        <f t="shared" si="23"/>
        <v/>
      </c>
      <c r="R54" s="42" t="b">
        <f ca="1">IF(AND(ISNUMBER($B54),AQ54&lt;&gt;0),P54-AQ54&gt;CONFIGURAÇÕES!$H$5,FALSE)</f>
        <v>0</v>
      </c>
      <c r="S54" s="42" t="b">
        <f ca="1">IF(AND(ISNUMBER($B54),AR54&lt;&gt;0),Q54&lt;AR54-CONFIGURAÇÕES!$H$5,FALSE)</f>
        <v>0</v>
      </c>
      <c r="T54" s="42" t="b">
        <f t="shared" ca="1" si="24"/>
        <v>0</v>
      </c>
      <c r="U54" s="32" t="str">
        <f>IF(AND(ISNUMBER($B54),ISNUMBER(N54),ISNUMBER(O54)),IF(Q54&lt;P54,1,0)+Q54-IF(AND(P54&lt;AQ54,CONFIGURAÇÕES!$M$5="SIM"),P54,MAX(P54,AQ54)),IF($D54=$D$16,0,""))</f>
        <v/>
      </c>
      <c r="V54" s="45"/>
      <c r="W54" s="33">
        <f t="shared" ca="1" si="25"/>
        <v>0</v>
      </c>
      <c r="X54" s="28" t="str">
        <f t="shared" si="26"/>
        <v/>
      </c>
      <c r="Y54" s="46"/>
      <c r="Z54" s="34" t="str">
        <f t="shared" si="27"/>
        <v/>
      </c>
      <c r="AA54" s="35" t="str">
        <f>IF(ISNUMBER(Z54),(HOUR(Z54)+MINUTE(Z54)/60)*CONFIGURAÇÕES!$J$14,"")</f>
        <v/>
      </c>
      <c r="AB54" s="36" t="str">
        <f t="shared" si="28"/>
        <v/>
      </c>
      <c r="AC54" s="35" t="str">
        <f>IF(ISNUMBER(AB54),(HOUR(AB54)+MINUTE(AB54)/60)*CONFIGURAÇÕES!$J$14*(1+AS54),"")</f>
        <v/>
      </c>
      <c r="AD54" s="45"/>
      <c r="AE54" s="83"/>
      <c r="AF54" s="84"/>
      <c r="AG54" s="41">
        <f t="shared" si="29"/>
        <v>0</v>
      </c>
      <c r="AH54" s="41">
        <f t="shared" si="30"/>
        <v>0</v>
      </c>
      <c r="AI54" s="33" t="str">
        <f t="shared" si="31"/>
        <v/>
      </c>
      <c r="AJ54" s="45"/>
      <c r="AK54" s="36" t="str">
        <f t="shared" si="32"/>
        <v/>
      </c>
      <c r="AL54" s="37" t="str">
        <f>IF(ISNUMBER(AK54),(HOUR(AK54)+MINUTE(AK54)/60)*CONFIGURAÇÕES!$J$14*(1+AT54),"")</f>
        <v/>
      </c>
      <c r="AM54" s="45"/>
      <c r="AN54" s="38">
        <f t="shared" si="33"/>
        <v>7</v>
      </c>
      <c r="AO54" s="39">
        <f ca="1">IF(ISNUMBER($B54),INDIRECT("CONFIGURAÇÕES!"&amp;ADDRESS(ROW(CONFIGURAÇÕES!$F$20),COLUMN(CONFIGURAÇÕES!$F$20)-1+FREQUÊNCIA!$AN54)),"")</f>
        <v>0</v>
      </c>
      <c r="AP54" s="39">
        <f ca="1">IF(ISNUMBER($B54),INDIRECT("CONFIGURAÇÕES!"&amp;ADDRESS(ROW(CONFIGURAÇÕES!$F$21),COLUMN(CONFIGURAÇÕES!$F$21)-1+FREQUÊNCIA!$AN54)),"")</f>
        <v>0</v>
      </c>
      <c r="AQ54" s="39">
        <f ca="1">IF(ISNUMBER($B54),INDIRECT("CONFIGURAÇÕES!"&amp;ADDRESS(ROW(CONFIGURAÇÕES!$F$22),COLUMN(CONFIGURAÇÕES!$F$22)-1+FREQUÊNCIA!$AN54)),"")</f>
        <v>0</v>
      </c>
      <c r="AR54" s="39">
        <f ca="1">IF(ISNUMBER($B54),INDIRECT("CONFIGURAÇÕES!"&amp;ADDRESS(ROW(CONFIGURAÇÕES!$F$23),COLUMN(CONFIGURAÇÕES!$F$23)-1+FREQUÊNCIA!$AN54)),"")</f>
        <v>0</v>
      </c>
      <c r="AS54" s="40">
        <f ca="1">IF(ISNUMBER($B54),INDIRECT("CONFIGURAÇÕES!"&amp;ADDRESS(ROW(CONFIGURAÇÕES!$F$25),COLUMN(CONFIGURAÇÕES!$F$25)-1+FREQUÊNCIA!$AN54)),"")</f>
        <v>1</v>
      </c>
      <c r="AT54" s="40">
        <f ca="1">IF(ISNUMBER($B54),INDIRECT("CONFIGURAÇÕES!"&amp;ADDRESS(ROW(CONFIGURAÇÕES!$F$26),COLUMN(CONFIGURAÇÕES!$F$26)-1+FREQUÊNCIA!$AN54)),"")</f>
        <v>1.5</v>
      </c>
    </row>
    <row r="55" spans="1:46" s="38" customFormat="1" ht="22.5" customHeight="1">
      <c r="A55" s="53"/>
      <c r="B55" s="109">
        <f t="shared" si="13"/>
        <v>40952</v>
      </c>
      <c r="C55" s="27" t="str">
        <f t="shared" si="7"/>
        <v>seg</v>
      </c>
      <c r="D55" s="80"/>
      <c r="E55" s="83"/>
      <c r="F55" s="84"/>
      <c r="G55" s="41" t="str">
        <f t="shared" si="19"/>
        <v/>
      </c>
      <c r="H55" s="41" t="str">
        <f t="shared" si="20"/>
        <v/>
      </c>
      <c r="I55" s="42" t="e">
        <f ca="1">IF(AND(ISNUMBER($B55),AO55&lt;&gt;0),G55-AO55&gt;CONFIGURAÇÕES!$H$5,FALSE)</f>
        <v>#VALUE!</v>
      </c>
      <c r="J55" s="42" t="b">
        <f ca="1">IF(AND(ISNUMBER($B55),AP55&lt;&gt;0),H55&lt;AP55-CONFIGURAÇÕES!$H$5,FALSE)</f>
        <v>0</v>
      </c>
      <c r="K55" s="42" t="e">
        <f t="shared" ca="1" si="21"/>
        <v>#VALUE!</v>
      </c>
      <c r="L55" s="31" t="str">
        <f>IF(AND(ISNUMBER($B55),ISNUMBER(E55),ISNUMBER(F55)),IF(H55&lt;G55,1,0)+H55-IF(AND(G55&lt;AO55,CONFIGURAÇÕES!$M$5="SIM"),G55,MAX(G55,AO55)),IF($D55=$D$16,0,""))</f>
        <v/>
      </c>
      <c r="M55" s="108"/>
      <c r="N55" s="83"/>
      <c r="O55" s="84"/>
      <c r="P55" s="41" t="str">
        <f t="shared" si="22"/>
        <v/>
      </c>
      <c r="Q55" s="41" t="str">
        <f t="shared" si="23"/>
        <v/>
      </c>
      <c r="R55" s="42" t="e">
        <f ca="1">IF(AND(ISNUMBER($B55),AQ55&lt;&gt;0),P55-AQ55&gt;CONFIGURAÇÕES!$H$5,FALSE)</f>
        <v>#VALUE!</v>
      </c>
      <c r="S55" s="42" t="b">
        <f ca="1">IF(AND(ISNUMBER($B55),AR55&lt;&gt;0),Q55&lt;AR55-CONFIGURAÇÕES!$H$5,FALSE)</f>
        <v>0</v>
      </c>
      <c r="T55" s="42" t="e">
        <f t="shared" ca="1" si="24"/>
        <v>#VALUE!</v>
      </c>
      <c r="U55" s="32" t="str">
        <f>IF(AND(ISNUMBER($B55),ISNUMBER(N55),ISNUMBER(O55)),IF(Q55&lt;P55,1,0)+Q55-IF(AND(P55&lt;AQ55,CONFIGURAÇÕES!$M$5="SIM"),P55,MAX(P55,AQ55)),IF($D55=$D$16,0,""))</f>
        <v/>
      </c>
      <c r="V55" s="45"/>
      <c r="W55" s="33">
        <f t="shared" ca="1" si="25"/>
        <v>0.33333333333333331</v>
      </c>
      <c r="X55" s="28" t="str">
        <f t="shared" si="26"/>
        <v/>
      </c>
      <c r="Y55" s="46"/>
      <c r="Z55" s="34" t="str">
        <f t="shared" si="27"/>
        <v/>
      </c>
      <c r="AA55" s="35" t="str">
        <f>IF(ISNUMBER(Z55),(HOUR(Z55)+MINUTE(Z55)/60)*CONFIGURAÇÕES!$J$14,"")</f>
        <v/>
      </c>
      <c r="AB55" s="36" t="str">
        <f t="shared" si="28"/>
        <v/>
      </c>
      <c r="AC55" s="35" t="str">
        <f>IF(ISNUMBER(AB55),(HOUR(AB55)+MINUTE(AB55)/60)*CONFIGURAÇÕES!$J$14*(1+AS55),"")</f>
        <v/>
      </c>
      <c r="AD55" s="45"/>
      <c r="AE55" s="83"/>
      <c r="AF55" s="84"/>
      <c r="AG55" s="41">
        <f t="shared" si="29"/>
        <v>0</v>
      </c>
      <c r="AH55" s="41">
        <f t="shared" si="30"/>
        <v>0</v>
      </c>
      <c r="AI55" s="33" t="str">
        <f t="shared" si="31"/>
        <v/>
      </c>
      <c r="AJ55" s="45"/>
      <c r="AK55" s="36" t="str">
        <f t="shared" si="32"/>
        <v/>
      </c>
      <c r="AL55" s="37" t="str">
        <f>IF(ISNUMBER(AK55),(HOUR(AK55)+MINUTE(AK55)/60)*CONFIGURAÇÕES!$J$14*(1+AT55),"")</f>
        <v/>
      </c>
      <c r="AM55" s="45"/>
      <c r="AN55" s="38">
        <f t="shared" si="33"/>
        <v>1</v>
      </c>
      <c r="AO55" s="39">
        <f ca="1">IF(ISNUMBER($B55),INDIRECT("CONFIGURAÇÕES!"&amp;ADDRESS(ROW(CONFIGURAÇÕES!$F$20),COLUMN(CONFIGURAÇÕES!$F$20)-1+FREQUÊNCIA!$AN55)),"")</f>
        <v>0.33333333333333331</v>
      </c>
      <c r="AP55" s="39">
        <f ca="1">IF(ISNUMBER($B55),INDIRECT("CONFIGURAÇÕES!"&amp;ADDRESS(ROW(CONFIGURAÇÕES!$F$21),COLUMN(CONFIGURAÇÕES!$F$21)-1+FREQUÊNCIA!$AN55)),"")</f>
        <v>0.5</v>
      </c>
      <c r="AQ55" s="39">
        <f ca="1">IF(ISNUMBER($B55),INDIRECT("CONFIGURAÇÕES!"&amp;ADDRESS(ROW(CONFIGURAÇÕES!$F$22),COLUMN(CONFIGURAÇÕES!$F$22)-1+FREQUÊNCIA!$AN55)),"")</f>
        <v>0.58333333333333337</v>
      </c>
      <c r="AR55" s="39">
        <f ca="1">IF(ISNUMBER($B55),INDIRECT("CONFIGURAÇÕES!"&amp;ADDRESS(ROW(CONFIGURAÇÕES!$F$23),COLUMN(CONFIGURAÇÕES!$F$23)-1+FREQUÊNCIA!$AN55)),"")</f>
        <v>0.75</v>
      </c>
      <c r="AS55" s="40">
        <f ca="1">IF(ISNUMBER($B55),INDIRECT("CONFIGURAÇÕES!"&amp;ADDRESS(ROW(CONFIGURAÇÕES!$F$25),COLUMN(CONFIGURAÇÕES!$F$25)-1+FREQUÊNCIA!$AN55)),"")</f>
        <v>0.5</v>
      </c>
      <c r="AT55" s="40">
        <f ca="1">IF(ISNUMBER($B55),INDIRECT("CONFIGURAÇÕES!"&amp;ADDRESS(ROW(CONFIGURAÇÕES!$F$26),COLUMN(CONFIGURAÇÕES!$F$26)-1+FREQUÊNCIA!$AN55)),"")</f>
        <v>1</v>
      </c>
    </row>
    <row r="56" spans="1:46" s="38" customFormat="1" ht="22.5" customHeight="1">
      <c r="A56" s="53"/>
      <c r="B56" s="109">
        <f t="shared" si="13"/>
        <v>40953</v>
      </c>
      <c r="C56" s="27" t="str">
        <f t="shared" si="7"/>
        <v>ter</v>
      </c>
      <c r="D56" s="80"/>
      <c r="E56" s="83"/>
      <c r="F56" s="84"/>
      <c r="G56" s="41" t="str">
        <f t="shared" si="19"/>
        <v/>
      </c>
      <c r="H56" s="41" t="str">
        <f t="shared" si="20"/>
        <v/>
      </c>
      <c r="I56" s="42" t="e">
        <f ca="1">IF(AND(ISNUMBER($B56),AO56&lt;&gt;0),G56-AO56&gt;CONFIGURAÇÕES!$H$5,FALSE)</f>
        <v>#VALUE!</v>
      </c>
      <c r="J56" s="42" t="b">
        <f ca="1">IF(AND(ISNUMBER($B56),AP56&lt;&gt;0),H56&lt;AP56-CONFIGURAÇÕES!$H$5,FALSE)</f>
        <v>0</v>
      </c>
      <c r="K56" s="42" t="e">
        <f t="shared" ca="1" si="21"/>
        <v>#VALUE!</v>
      </c>
      <c r="L56" s="31" t="str">
        <f>IF(AND(ISNUMBER($B56),ISNUMBER(E56),ISNUMBER(F56)),IF(H56&lt;G56,1,0)+H56-IF(AND(G56&lt;AO56,CONFIGURAÇÕES!$M$5="SIM"),G56,MAX(G56,AO56)),IF($D56=$D$16,0,""))</f>
        <v/>
      </c>
      <c r="M56" s="108"/>
      <c r="N56" s="83"/>
      <c r="O56" s="84"/>
      <c r="P56" s="41" t="str">
        <f t="shared" si="22"/>
        <v/>
      </c>
      <c r="Q56" s="41" t="str">
        <f t="shared" si="23"/>
        <v/>
      </c>
      <c r="R56" s="42" t="e">
        <f ca="1">IF(AND(ISNUMBER($B56),AQ56&lt;&gt;0),P56-AQ56&gt;CONFIGURAÇÕES!$H$5,FALSE)</f>
        <v>#VALUE!</v>
      </c>
      <c r="S56" s="42" t="b">
        <f ca="1">IF(AND(ISNUMBER($B56),AR56&lt;&gt;0),Q56&lt;AR56-CONFIGURAÇÕES!$H$5,FALSE)</f>
        <v>0</v>
      </c>
      <c r="T56" s="42" t="e">
        <f t="shared" ca="1" si="24"/>
        <v>#VALUE!</v>
      </c>
      <c r="U56" s="32" t="str">
        <f>IF(AND(ISNUMBER($B56),ISNUMBER(N56),ISNUMBER(O56)),IF(Q56&lt;P56,1,0)+Q56-IF(AND(P56&lt;AQ56,CONFIGURAÇÕES!$M$5="SIM"),P56,MAX(P56,AQ56)),IF($D56=$D$16,0,""))</f>
        <v/>
      </c>
      <c r="V56" s="45"/>
      <c r="W56" s="33">
        <f t="shared" ca="1" si="25"/>
        <v>0.33333333333333331</v>
      </c>
      <c r="X56" s="28" t="str">
        <f t="shared" si="26"/>
        <v/>
      </c>
      <c r="Y56" s="46"/>
      <c r="Z56" s="34" t="str">
        <f t="shared" si="27"/>
        <v/>
      </c>
      <c r="AA56" s="35" t="str">
        <f>IF(ISNUMBER(Z56),(HOUR(Z56)+MINUTE(Z56)/60)*CONFIGURAÇÕES!$J$14,"")</f>
        <v/>
      </c>
      <c r="AB56" s="36" t="str">
        <f t="shared" si="28"/>
        <v/>
      </c>
      <c r="AC56" s="35" t="str">
        <f>IF(ISNUMBER(AB56),(HOUR(AB56)+MINUTE(AB56)/60)*CONFIGURAÇÕES!$J$14*(1+AS56),"")</f>
        <v/>
      </c>
      <c r="AD56" s="45"/>
      <c r="AE56" s="83"/>
      <c r="AF56" s="84"/>
      <c r="AG56" s="41">
        <f t="shared" si="29"/>
        <v>0</v>
      </c>
      <c r="AH56" s="41">
        <f t="shared" si="30"/>
        <v>0</v>
      </c>
      <c r="AI56" s="33" t="str">
        <f t="shared" si="31"/>
        <v/>
      </c>
      <c r="AJ56" s="45"/>
      <c r="AK56" s="36" t="str">
        <f t="shared" si="32"/>
        <v/>
      </c>
      <c r="AL56" s="37" t="str">
        <f>IF(ISNUMBER(AK56),(HOUR(AK56)+MINUTE(AK56)/60)*CONFIGURAÇÕES!$J$14*(1+AT56),"")</f>
        <v/>
      </c>
      <c r="AM56" s="45"/>
      <c r="AN56" s="38">
        <f t="shared" si="33"/>
        <v>2</v>
      </c>
      <c r="AO56" s="39">
        <f ca="1">IF(ISNUMBER($B56),INDIRECT("CONFIGURAÇÕES!"&amp;ADDRESS(ROW(CONFIGURAÇÕES!$F$20),COLUMN(CONFIGURAÇÕES!$F$20)-1+FREQUÊNCIA!$AN56)),"")</f>
        <v>0.33333333333333331</v>
      </c>
      <c r="AP56" s="39">
        <f ca="1">IF(ISNUMBER($B56),INDIRECT("CONFIGURAÇÕES!"&amp;ADDRESS(ROW(CONFIGURAÇÕES!$F$21),COLUMN(CONFIGURAÇÕES!$F$21)-1+FREQUÊNCIA!$AN56)),"")</f>
        <v>0.5</v>
      </c>
      <c r="AQ56" s="39">
        <f ca="1">IF(ISNUMBER($B56),INDIRECT("CONFIGURAÇÕES!"&amp;ADDRESS(ROW(CONFIGURAÇÕES!$F$22),COLUMN(CONFIGURAÇÕES!$F$22)-1+FREQUÊNCIA!$AN56)),"")</f>
        <v>0.58333333333333337</v>
      </c>
      <c r="AR56" s="39">
        <f ca="1">IF(ISNUMBER($B56),INDIRECT("CONFIGURAÇÕES!"&amp;ADDRESS(ROW(CONFIGURAÇÕES!$F$23),COLUMN(CONFIGURAÇÕES!$F$23)-1+FREQUÊNCIA!$AN56)),"")</f>
        <v>0.75</v>
      </c>
      <c r="AS56" s="40">
        <f ca="1">IF(ISNUMBER($B56),INDIRECT("CONFIGURAÇÕES!"&amp;ADDRESS(ROW(CONFIGURAÇÕES!$F$25),COLUMN(CONFIGURAÇÕES!$F$25)-1+FREQUÊNCIA!$AN56)),"")</f>
        <v>0.5</v>
      </c>
      <c r="AT56" s="40">
        <f ca="1">IF(ISNUMBER($B56),INDIRECT("CONFIGURAÇÕES!"&amp;ADDRESS(ROW(CONFIGURAÇÕES!$F$26),COLUMN(CONFIGURAÇÕES!$F$26)-1+FREQUÊNCIA!$AN56)),"")</f>
        <v>1</v>
      </c>
    </row>
    <row r="57" spans="1:46" s="38" customFormat="1" ht="22.5" customHeight="1">
      <c r="A57" s="53"/>
      <c r="B57" s="109">
        <f t="shared" si="13"/>
        <v>40954</v>
      </c>
      <c r="C57" s="27" t="str">
        <f t="shared" si="7"/>
        <v>qua</v>
      </c>
      <c r="D57" s="80"/>
      <c r="E57" s="83"/>
      <c r="F57" s="84"/>
      <c r="G57" s="41" t="str">
        <f t="shared" si="19"/>
        <v/>
      </c>
      <c r="H57" s="41" t="str">
        <f t="shared" si="20"/>
        <v/>
      </c>
      <c r="I57" s="42" t="e">
        <f ca="1">IF(AND(ISNUMBER($B57),AO57&lt;&gt;0),G57-AO57&gt;CONFIGURAÇÕES!$H$5,FALSE)</f>
        <v>#VALUE!</v>
      </c>
      <c r="J57" s="42" t="b">
        <f ca="1">IF(AND(ISNUMBER($B57),AP57&lt;&gt;0),H57&lt;AP57-CONFIGURAÇÕES!$H$5,FALSE)</f>
        <v>0</v>
      </c>
      <c r="K57" s="42" t="e">
        <f t="shared" ca="1" si="21"/>
        <v>#VALUE!</v>
      </c>
      <c r="L57" s="31" t="str">
        <f>IF(AND(ISNUMBER($B57),ISNUMBER(E57),ISNUMBER(F57)),IF(H57&lt;G57,1,0)+H57-IF(AND(G57&lt;AO57,CONFIGURAÇÕES!$M$5="SIM"),G57,MAX(G57,AO57)),IF($D57=$D$16,0,""))</f>
        <v/>
      </c>
      <c r="M57" s="108"/>
      <c r="N57" s="83"/>
      <c r="O57" s="84"/>
      <c r="P57" s="41" t="str">
        <f t="shared" si="22"/>
        <v/>
      </c>
      <c r="Q57" s="41" t="str">
        <f t="shared" si="23"/>
        <v/>
      </c>
      <c r="R57" s="42" t="e">
        <f ca="1">IF(AND(ISNUMBER($B57),AQ57&lt;&gt;0),P57-AQ57&gt;CONFIGURAÇÕES!$H$5,FALSE)</f>
        <v>#VALUE!</v>
      </c>
      <c r="S57" s="42" t="b">
        <f ca="1">IF(AND(ISNUMBER($B57),AR57&lt;&gt;0),Q57&lt;AR57-CONFIGURAÇÕES!$H$5,FALSE)</f>
        <v>0</v>
      </c>
      <c r="T57" s="42" t="e">
        <f t="shared" ca="1" si="24"/>
        <v>#VALUE!</v>
      </c>
      <c r="U57" s="32" t="str">
        <f>IF(AND(ISNUMBER($B57),ISNUMBER(N57),ISNUMBER(O57)),IF(Q57&lt;P57,1,0)+Q57-IF(AND(P57&lt;AQ57,CONFIGURAÇÕES!$M$5="SIM"),P57,MAX(P57,AQ57)),IF($D57=$D$16,0,""))</f>
        <v/>
      </c>
      <c r="V57" s="45"/>
      <c r="W57" s="33">
        <f t="shared" ca="1" si="25"/>
        <v>0.33333333333333331</v>
      </c>
      <c r="X57" s="28" t="str">
        <f t="shared" si="26"/>
        <v/>
      </c>
      <c r="Y57" s="46"/>
      <c r="Z57" s="34" t="str">
        <f t="shared" si="27"/>
        <v/>
      </c>
      <c r="AA57" s="35" t="str">
        <f>IF(ISNUMBER(Z57),(HOUR(Z57)+MINUTE(Z57)/60)*CONFIGURAÇÕES!$J$14,"")</f>
        <v/>
      </c>
      <c r="AB57" s="36" t="str">
        <f t="shared" si="28"/>
        <v/>
      </c>
      <c r="AC57" s="35" t="str">
        <f>IF(ISNUMBER(AB57),(HOUR(AB57)+MINUTE(AB57)/60)*CONFIGURAÇÕES!$J$14*(1+AS57),"")</f>
        <v/>
      </c>
      <c r="AD57" s="45"/>
      <c r="AE57" s="83"/>
      <c r="AF57" s="84"/>
      <c r="AG57" s="41">
        <f t="shared" si="29"/>
        <v>0</v>
      </c>
      <c r="AH57" s="41">
        <f t="shared" si="30"/>
        <v>0</v>
      </c>
      <c r="AI57" s="33" t="str">
        <f t="shared" si="31"/>
        <v/>
      </c>
      <c r="AJ57" s="45"/>
      <c r="AK57" s="36" t="str">
        <f t="shared" si="32"/>
        <v/>
      </c>
      <c r="AL57" s="37" t="str">
        <f>IF(ISNUMBER(AK57),(HOUR(AK57)+MINUTE(AK57)/60)*CONFIGURAÇÕES!$J$14*(1+AT57),"")</f>
        <v/>
      </c>
      <c r="AM57" s="45"/>
      <c r="AN57" s="38">
        <f t="shared" si="33"/>
        <v>3</v>
      </c>
      <c r="AO57" s="39">
        <f ca="1">IF(ISNUMBER($B57),INDIRECT("CONFIGURAÇÕES!"&amp;ADDRESS(ROW(CONFIGURAÇÕES!$F$20),COLUMN(CONFIGURAÇÕES!$F$20)-1+FREQUÊNCIA!$AN57)),"")</f>
        <v>0.33333333333333331</v>
      </c>
      <c r="AP57" s="39">
        <f ca="1">IF(ISNUMBER($B57),INDIRECT("CONFIGURAÇÕES!"&amp;ADDRESS(ROW(CONFIGURAÇÕES!$F$21),COLUMN(CONFIGURAÇÕES!$F$21)-1+FREQUÊNCIA!$AN57)),"")</f>
        <v>0.5</v>
      </c>
      <c r="AQ57" s="39">
        <f ca="1">IF(ISNUMBER($B57),INDIRECT("CONFIGURAÇÕES!"&amp;ADDRESS(ROW(CONFIGURAÇÕES!$F$22),COLUMN(CONFIGURAÇÕES!$F$22)-1+FREQUÊNCIA!$AN57)),"")</f>
        <v>0.58333333333333337</v>
      </c>
      <c r="AR57" s="39">
        <f ca="1">IF(ISNUMBER($B57),INDIRECT("CONFIGURAÇÕES!"&amp;ADDRESS(ROW(CONFIGURAÇÕES!$F$23),COLUMN(CONFIGURAÇÕES!$F$23)-1+FREQUÊNCIA!$AN57)),"")</f>
        <v>0.75</v>
      </c>
      <c r="AS57" s="40">
        <f ca="1">IF(ISNUMBER($B57),INDIRECT("CONFIGURAÇÕES!"&amp;ADDRESS(ROW(CONFIGURAÇÕES!$F$25),COLUMN(CONFIGURAÇÕES!$F$25)-1+FREQUÊNCIA!$AN57)),"")</f>
        <v>0.5</v>
      </c>
      <c r="AT57" s="40">
        <f ca="1">IF(ISNUMBER($B57),INDIRECT("CONFIGURAÇÕES!"&amp;ADDRESS(ROW(CONFIGURAÇÕES!$F$26),COLUMN(CONFIGURAÇÕES!$F$26)-1+FREQUÊNCIA!$AN57)),"")</f>
        <v>1</v>
      </c>
    </row>
    <row r="58" spans="1:46" s="38" customFormat="1" ht="22.5" customHeight="1">
      <c r="A58" s="53"/>
      <c r="B58" s="109">
        <f t="shared" si="13"/>
        <v>40955</v>
      </c>
      <c r="C58" s="27" t="str">
        <f t="shared" si="7"/>
        <v>qui</v>
      </c>
      <c r="D58" s="80"/>
      <c r="E58" s="83"/>
      <c r="F58" s="84"/>
      <c r="G58" s="41" t="str">
        <f t="shared" si="19"/>
        <v/>
      </c>
      <c r="H58" s="41" t="str">
        <f t="shared" si="20"/>
        <v/>
      </c>
      <c r="I58" s="42" t="e">
        <f ca="1">IF(AND(ISNUMBER($B58),AO58&lt;&gt;0),G58-AO58&gt;CONFIGURAÇÕES!$H$5,FALSE)</f>
        <v>#VALUE!</v>
      </c>
      <c r="J58" s="42" t="b">
        <f ca="1">IF(AND(ISNUMBER($B58),AP58&lt;&gt;0),H58&lt;AP58-CONFIGURAÇÕES!$H$5,FALSE)</f>
        <v>0</v>
      </c>
      <c r="K58" s="42" t="e">
        <f t="shared" ca="1" si="21"/>
        <v>#VALUE!</v>
      </c>
      <c r="L58" s="31" t="str">
        <f>IF(AND(ISNUMBER($B58),ISNUMBER(E58),ISNUMBER(F58)),IF(H58&lt;G58,1,0)+H58-IF(AND(G58&lt;AO58,CONFIGURAÇÕES!$M$5="SIM"),G58,MAX(G58,AO58)),IF($D58=$D$16,0,""))</f>
        <v/>
      </c>
      <c r="M58" s="108"/>
      <c r="N58" s="83"/>
      <c r="O58" s="84"/>
      <c r="P58" s="41" t="str">
        <f t="shared" si="22"/>
        <v/>
      </c>
      <c r="Q58" s="41" t="str">
        <f t="shared" si="23"/>
        <v/>
      </c>
      <c r="R58" s="42" t="e">
        <f ca="1">IF(AND(ISNUMBER($B58),AQ58&lt;&gt;0),P58-AQ58&gt;CONFIGURAÇÕES!$H$5,FALSE)</f>
        <v>#VALUE!</v>
      </c>
      <c r="S58" s="42" t="b">
        <f ca="1">IF(AND(ISNUMBER($B58),AR58&lt;&gt;0),Q58&lt;AR58-CONFIGURAÇÕES!$H$5,FALSE)</f>
        <v>0</v>
      </c>
      <c r="T58" s="42" t="e">
        <f t="shared" ca="1" si="24"/>
        <v>#VALUE!</v>
      </c>
      <c r="U58" s="32" t="str">
        <f>IF(AND(ISNUMBER($B58),ISNUMBER(N58),ISNUMBER(O58)),IF(Q58&lt;P58,1,0)+Q58-IF(AND(P58&lt;AQ58,CONFIGURAÇÕES!$M$5="SIM"),P58,MAX(P58,AQ58)),IF($D58=$D$16,0,""))</f>
        <v/>
      </c>
      <c r="V58" s="45"/>
      <c r="W58" s="33">
        <f t="shared" ca="1" si="25"/>
        <v>0.33333333333333331</v>
      </c>
      <c r="X58" s="28" t="str">
        <f t="shared" si="26"/>
        <v/>
      </c>
      <c r="Y58" s="46"/>
      <c r="Z58" s="34" t="str">
        <f t="shared" si="27"/>
        <v/>
      </c>
      <c r="AA58" s="35" t="str">
        <f>IF(ISNUMBER(Z58),(HOUR(Z58)+MINUTE(Z58)/60)*CONFIGURAÇÕES!$J$14,"")</f>
        <v/>
      </c>
      <c r="AB58" s="36" t="str">
        <f t="shared" si="28"/>
        <v/>
      </c>
      <c r="AC58" s="35" t="str">
        <f>IF(ISNUMBER(AB58),(HOUR(AB58)+MINUTE(AB58)/60)*CONFIGURAÇÕES!$J$14*(1+AS58),"")</f>
        <v/>
      </c>
      <c r="AD58" s="45"/>
      <c r="AE58" s="83"/>
      <c r="AF58" s="84"/>
      <c r="AG58" s="41">
        <f t="shared" si="29"/>
        <v>0</v>
      </c>
      <c r="AH58" s="41">
        <f t="shared" si="30"/>
        <v>0</v>
      </c>
      <c r="AI58" s="33" t="str">
        <f t="shared" si="31"/>
        <v/>
      </c>
      <c r="AJ58" s="45"/>
      <c r="AK58" s="36" t="str">
        <f t="shared" si="32"/>
        <v/>
      </c>
      <c r="AL58" s="37" t="str">
        <f>IF(ISNUMBER(AK58),(HOUR(AK58)+MINUTE(AK58)/60)*CONFIGURAÇÕES!$J$14*(1+AT58),"")</f>
        <v/>
      </c>
      <c r="AM58" s="45"/>
      <c r="AN58" s="38">
        <f t="shared" si="33"/>
        <v>4</v>
      </c>
      <c r="AO58" s="39">
        <f ca="1">IF(ISNUMBER($B58),INDIRECT("CONFIGURAÇÕES!"&amp;ADDRESS(ROW(CONFIGURAÇÕES!$F$20),COLUMN(CONFIGURAÇÕES!$F$20)-1+FREQUÊNCIA!$AN58)),"")</f>
        <v>0.33333333333333331</v>
      </c>
      <c r="AP58" s="39">
        <f ca="1">IF(ISNUMBER($B58),INDIRECT("CONFIGURAÇÕES!"&amp;ADDRESS(ROW(CONFIGURAÇÕES!$F$21),COLUMN(CONFIGURAÇÕES!$F$21)-1+FREQUÊNCIA!$AN58)),"")</f>
        <v>0.5</v>
      </c>
      <c r="AQ58" s="39">
        <f ca="1">IF(ISNUMBER($B58),INDIRECT("CONFIGURAÇÕES!"&amp;ADDRESS(ROW(CONFIGURAÇÕES!$F$22),COLUMN(CONFIGURAÇÕES!$F$22)-1+FREQUÊNCIA!$AN58)),"")</f>
        <v>0.58333333333333337</v>
      </c>
      <c r="AR58" s="39">
        <f ca="1">IF(ISNUMBER($B58),INDIRECT("CONFIGURAÇÕES!"&amp;ADDRESS(ROW(CONFIGURAÇÕES!$F$23),COLUMN(CONFIGURAÇÕES!$F$23)-1+FREQUÊNCIA!$AN58)),"")</f>
        <v>0.75</v>
      </c>
      <c r="AS58" s="40">
        <f ca="1">IF(ISNUMBER($B58),INDIRECT("CONFIGURAÇÕES!"&amp;ADDRESS(ROW(CONFIGURAÇÕES!$F$25),COLUMN(CONFIGURAÇÕES!$F$25)-1+FREQUÊNCIA!$AN58)),"")</f>
        <v>0.5</v>
      </c>
      <c r="AT58" s="40">
        <f ca="1">IF(ISNUMBER($B58),INDIRECT("CONFIGURAÇÕES!"&amp;ADDRESS(ROW(CONFIGURAÇÕES!$F$26),COLUMN(CONFIGURAÇÕES!$F$26)-1+FREQUÊNCIA!$AN58)),"")</f>
        <v>1</v>
      </c>
    </row>
    <row r="59" spans="1:46" s="38" customFormat="1" ht="22.5" customHeight="1">
      <c r="A59" s="53"/>
      <c r="B59" s="109">
        <f t="shared" si="13"/>
        <v>40956</v>
      </c>
      <c r="C59" s="27" t="str">
        <f t="shared" si="7"/>
        <v>sex</v>
      </c>
      <c r="D59" s="80"/>
      <c r="E59" s="83"/>
      <c r="F59" s="84"/>
      <c r="G59" s="41" t="str">
        <f t="shared" si="19"/>
        <v/>
      </c>
      <c r="H59" s="41" t="str">
        <f t="shared" si="20"/>
        <v/>
      </c>
      <c r="I59" s="42" t="e">
        <f ca="1">IF(AND(ISNUMBER($B59),AO59&lt;&gt;0),G59-AO59&gt;CONFIGURAÇÕES!$H$5,FALSE)</f>
        <v>#VALUE!</v>
      </c>
      <c r="J59" s="42" t="b">
        <f ca="1">IF(AND(ISNUMBER($B59),AP59&lt;&gt;0),H59&lt;AP59-CONFIGURAÇÕES!$H$5,FALSE)</f>
        <v>0</v>
      </c>
      <c r="K59" s="42" t="e">
        <f t="shared" ca="1" si="21"/>
        <v>#VALUE!</v>
      </c>
      <c r="L59" s="31" t="str">
        <f>IF(AND(ISNUMBER($B59),ISNUMBER(E59),ISNUMBER(F59)),IF(H59&lt;G59,1,0)+H59-IF(AND(G59&lt;AO59,CONFIGURAÇÕES!$M$5="SIM"),G59,MAX(G59,AO59)),IF($D59=$D$16,0,""))</f>
        <v/>
      </c>
      <c r="M59" s="108"/>
      <c r="N59" s="83"/>
      <c r="O59" s="84"/>
      <c r="P59" s="41" t="str">
        <f t="shared" si="22"/>
        <v/>
      </c>
      <c r="Q59" s="41" t="str">
        <f t="shared" si="23"/>
        <v/>
      </c>
      <c r="R59" s="42" t="e">
        <f ca="1">IF(AND(ISNUMBER($B59),AQ59&lt;&gt;0),P59-AQ59&gt;CONFIGURAÇÕES!$H$5,FALSE)</f>
        <v>#VALUE!</v>
      </c>
      <c r="S59" s="42" t="b">
        <f ca="1">IF(AND(ISNUMBER($B59),AR59&lt;&gt;0),Q59&lt;AR59-CONFIGURAÇÕES!$H$5,FALSE)</f>
        <v>0</v>
      </c>
      <c r="T59" s="42" t="e">
        <f t="shared" ca="1" si="24"/>
        <v>#VALUE!</v>
      </c>
      <c r="U59" s="32" t="str">
        <f>IF(AND(ISNUMBER($B59),ISNUMBER(N59),ISNUMBER(O59)),IF(Q59&lt;P59,1,0)+Q59-IF(AND(P59&lt;AQ59,CONFIGURAÇÕES!$M$5="SIM"),P59,MAX(P59,AQ59)),IF($D59=$D$16,0,""))</f>
        <v/>
      </c>
      <c r="V59" s="45"/>
      <c r="W59" s="33">
        <f t="shared" ca="1" si="25"/>
        <v>0.33333333333333331</v>
      </c>
      <c r="X59" s="28" t="str">
        <f t="shared" si="26"/>
        <v/>
      </c>
      <c r="Y59" s="46"/>
      <c r="Z59" s="34" t="str">
        <f t="shared" si="27"/>
        <v/>
      </c>
      <c r="AA59" s="35" t="str">
        <f>IF(ISNUMBER(Z59),(HOUR(Z59)+MINUTE(Z59)/60)*CONFIGURAÇÕES!$J$14,"")</f>
        <v/>
      </c>
      <c r="AB59" s="36" t="str">
        <f t="shared" si="28"/>
        <v/>
      </c>
      <c r="AC59" s="35" t="str">
        <f>IF(ISNUMBER(AB59),(HOUR(AB59)+MINUTE(AB59)/60)*CONFIGURAÇÕES!$J$14*(1+AS59),"")</f>
        <v/>
      </c>
      <c r="AD59" s="45"/>
      <c r="AE59" s="83"/>
      <c r="AF59" s="84"/>
      <c r="AG59" s="41">
        <f t="shared" si="29"/>
        <v>0</v>
      </c>
      <c r="AH59" s="41">
        <f t="shared" si="30"/>
        <v>0</v>
      </c>
      <c r="AI59" s="33" t="str">
        <f t="shared" si="31"/>
        <v/>
      </c>
      <c r="AJ59" s="45"/>
      <c r="AK59" s="36" t="str">
        <f t="shared" si="32"/>
        <v/>
      </c>
      <c r="AL59" s="37" t="str">
        <f>IF(ISNUMBER(AK59),(HOUR(AK59)+MINUTE(AK59)/60)*CONFIGURAÇÕES!$J$14*(1+AT59),"")</f>
        <v/>
      </c>
      <c r="AM59" s="45"/>
      <c r="AN59" s="38">
        <f t="shared" si="33"/>
        <v>5</v>
      </c>
      <c r="AO59" s="39">
        <f ca="1">IF(ISNUMBER($B59),INDIRECT("CONFIGURAÇÕES!"&amp;ADDRESS(ROW(CONFIGURAÇÕES!$F$20),COLUMN(CONFIGURAÇÕES!$F$20)-1+FREQUÊNCIA!$AN59)),"")</f>
        <v>0.33333333333333331</v>
      </c>
      <c r="AP59" s="39">
        <f ca="1">IF(ISNUMBER($B59),INDIRECT("CONFIGURAÇÕES!"&amp;ADDRESS(ROW(CONFIGURAÇÕES!$F$21),COLUMN(CONFIGURAÇÕES!$F$21)-1+FREQUÊNCIA!$AN59)),"")</f>
        <v>0.5</v>
      </c>
      <c r="AQ59" s="39">
        <f ca="1">IF(ISNUMBER($B59),INDIRECT("CONFIGURAÇÕES!"&amp;ADDRESS(ROW(CONFIGURAÇÕES!$F$22),COLUMN(CONFIGURAÇÕES!$F$22)-1+FREQUÊNCIA!$AN59)),"")</f>
        <v>0.58333333333333337</v>
      </c>
      <c r="AR59" s="39">
        <f ca="1">IF(ISNUMBER($B59),INDIRECT("CONFIGURAÇÕES!"&amp;ADDRESS(ROW(CONFIGURAÇÕES!$F$23),COLUMN(CONFIGURAÇÕES!$F$23)-1+FREQUÊNCIA!$AN59)),"")</f>
        <v>0.75</v>
      </c>
      <c r="AS59" s="40">
        <f ca="1">IF(ISNUMBER($B59),INDIRECT("CONFIGURAÇÕES!"&amp;ADDRESS(ROW(CONFIGURAÇÕES!$F$25),COLUMN(CONFIGURAÇÕES!$F$25)-1+FREQUÊNCIA!$AN59)),"")</f>
        <v>0.5</v>
      </c>
      <c r="AT59" s="40">
        <f ca="1">IF(ISNUMBER($B59),INDIRECT("CONFIGURAÇÕES!"&amp;ADDRESS(ROW(CONFIGURAÇÕES!$F$26),COLUMN(CONFIGURAÇÕES!$F$26)-1+FREQUÊNCIA!$AN59)),"")</f>
        <v>1</v>
      </c>
    </row>
    <row r="60" spans="1:46" s="38" customFormat="1" ht="22.5" customHeight="1">
      <c r="A60" s="53"/>
      <c r="B60" s="109">
        <f>IF(MONTH($B$48+ROW()-ROW($B$48))=MONTH($B$48),$B$48+ROW()-ROW($B$48),"")</f>
        <v>40957</v>
      </c>
      <c r="C60" s="27" t="str">
        <f t="shared" si="7"/>
        <v>sáb</v>
      </c>
      <c r="D60" s="80"/>
      <c r="E60" s="85"/>
      <c r="F60" s="86"/>
      <c r="G60" s="43" t="str">
        <f t="shared" si="8"/>
        <v/>
      </c>
      <c r="H60" s="43" t="str">
        <f t="shared" si="14"/>
        <v/>
      </c>
      <c r="I60" s="44" t="e">
        <f ca="1">IF(AND(ISNUMBER($B60),AO60&lt;&gt;0),G60-AO60&gt;CONFIGURAÇÕES!$H$5,FALSE)</f>
        <v>#VALUE!</v>
      </c>
      <c r="J60" s="44" t="b">
        <f ca="1">IF(AND(ISNUMBER($B60),AP60&lt;&gt;0),H60&lt;AP60-CONFIGURAÇÕES!$H$5,FALSE)</f>
        <v>0</v>
      </c>
      <c r="K60" s="44" t="e">
        <f t="shared" ca="1" si="0"/>
        <v>#VALUE!</v>
      </c>
      <c r="L60" s="31" t="str">
        <f>IF(AND(ISNUMBER($B60),ISNUMBER(E60),ISNUMBER(F60)),IF(H60&lt;G60,1,0)+H60-IF(AND(G60&lt;AO60,CONFIGURAÇÕES!$M$5="SIM"),G60,MAX(G60,AO60)),IF($D60=$D$16,0,""))</f>
        <v/>
      </c>
      <c r="M60" s="107"/>
      <c r="N60" s="85"/>
      <c r="O60" s="86"/>
      <c r="P60" s="43" t="str">
        <f t="shared" si="1"/>
        <v/>
      </c>
      <c r="Q60" s="43" t="str">
        <f t="shared" si="9"/>
        <v/>
      </c>
      <c r="R60" s="44" t="b">
        <f ca="1">IF(AND(ISNUMBER($B60),AQ60&lt;&gt;0),P60-AQ60&gt;CONFIGURAÇÕES!$H$5,FALSE)</f>
        <v>0</v>
      </c>
      <c r="S60" s="44" t="b">
        <f ca="1">IF(AND(ISNUMBER($B60),AR60&lt;&gt;0),Q60&lt;AR60-CONFIGURAÇÕES!$H$5,FALSE)</f>
        <v>0</v>
      </c>
      <c r="T60" s="44" t="b">
        <f t="shared" ca="1" si="2"/>
        <v>0</v>
      </c>
      <c r="U60" s="32" t="str">
        <f>IF(AND(ISNUMBER($B60),ISNUMBER(N60),ISNUMBER(O60)),IF(Q60&lt;P60,1,0)+Q60-IF(AND(P60&lt;AQ60,CONFIGURAÇÕES!$M$5="SIM"),P60,MAX(P60,AQ60)),IF($D60=$D$16,0,""))</f>
        <v/>
      </c>
      <c r="V60" s="45"/>
      <c r="W60" s="33">
        <f t="shared" ca="1" si="3"/>
        <v>0.16666666666666669</v>
      </c>
      <c r="X60" s="28" t="str">
        <f t="shared" si="4"/>
        <v/>
      </c>
      <c r="Y60" s="46"/>
      <c r="Z60" s="34" t="str">
        <f t="shared" si="15"/>
        <v/>
      </c>
      <c r="AA60" s="35" t="str">
        <f>IF(ISNUMBER(Z60),(HOUR(Z60)+MINUTE(Z60)/60)*CONFIGURAÇÕES!$J$14,"")</f>
        <v/>
      </c>
      <c r="AB60" s="36" t="str">
        <f t="shared" si="16"/>
        <v/>
      </c>
      <c r="AC60" s="35" t="str">
        <f>IF(ISNUMBER(AB60),(HOUR(AB60)+MINUTE(AB60)/60)*CONFIGURAÇÕES!$J$14*(1+AS60),"")</f>
        <v/>
      </c>
      <c r="AD60" s="45"/>
      <c r="AE60" s="88"/>
      <c r="AF60" s="87"/>
      <c r="AG60" s="43">
        <f t="shared" ref="AG60" si="34">QUOTIENT(AE60,100)/24+MOD(AE60,100)/(24*60)</f>
        <v>0</v>
      </c>
      <c r="AH60" s="43">
        <f t="shared" si="11"/>
        <v>0</v>
      </c>
      <c r="AI60" s="33" t="str">
        <f t="shared" si="5"/>
        <v/>
      </c>
      <c r="AJ60" s="45"/>
      <c r="AK60" s="36" t="str">
        <f t="shared" si="12"/>
        <v/>
      </c>
      <c r="AL60" s="37" t="str">
        <f>IF(ISNUMBER(AK60),(HOUR(AK60)+MINUTE(AK60)/60)*CONFIGURAÇÕES!$J$14*(1+AT60),"")</f>
        <v/>
      </c>
      <c r="AM60" s="45"/>
      <c r="AN60" s="38">
        <f t="shared" si="6"/>
        <v>6</v>
      </c>
      <c r="AO60" s="39">
        <f ca="1">IF(ISNUMBER($B60),INDIRECT("CONFIGURAÇÕES!"&amp;ADDRESS(ROW(CONFIGURAÇÕES!$F$20),COLUMN(CONFIGURAÇÕES!$F$20)-1+FREQUÊNCIA!$AN60)),"")</f>
        <v>0.33333333333333331</v>
      </c>
      <c r="AP60" s="39">
        <f ca="1">IF(ISNUMBER($B60),INDIRECT("CONFIGURAÇÕES!"&amp;ADDRESS(ROW(CONFIGURAÇÕES!$F$21),COLUMN(CONFIGURAÇÕES!$F$21)-1+FREQUÊNCIA!$AN60)),"")</f>
        <v>0.5</v>
      </c>
      <c r="AQ60" s="39">
        <f ca="1">IF(ISNUMBER($B60),INDIRECT("CONFIGURAÇÕES!"&amp;ADDRESS(ROW(CONFIGURAÇÕES!$F$22),COLUMN(CONFIGURAÇÕES!$F$22)-1+FREQUÊNCIA!$AN60)),"")</f>
        <v>0</v>
      </c>
      <c r="AR60" s="39">
        <f ca="1">IF(ISNUMBER($B60),INDIRECT("CONFIGURAÇÕES!"&amp;ADDRESS(ROW(CONFIGURAÇÕES!$F$23),COLUMN(CONFIGURAÇÕES!$F$23)-1+FREQUÊNCIA!$AN60)),"")</f>
        <v>0</v>
      </c>
      <c r="AS60" s="40">
        <f ca="1">IF(ISNUMBER($B60),INDIRECT("CONFIGURAÇÕES!"&amp;ADDRESS(ROW(CONFIGURAÇÕES!$F$25),COLUMN(CONFIGURAÇÕES!$F$25)-1+FREQUÊNCIA!$AN60)),"")</f>
        <v>1</v>
      </c>
      <c r="AT60" s="40">
        <f ca="1">IF(ISNUMBER($B60),INDIRECT("CONFIGURAÇÕES!"&amp;ADDRESS(ROW(CONFIGURAÇÕES!$F$26),COLUMN(CONFIGURAÇÕES!$F$26)-1+FREQUÊNCIA!$AN60)),"")</f>
        <v>1.5</v>
      </c>
    </row>
    <row r="61" spans="1:46">
      <c r="A61" s="45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45"/>
      <c r="Q61" s="45"/>
      <c r="R61" s="45"/>
      <c r="S61" s="45"/>
      <c r="T61" s="45"/>
      <c r="U61" s="45"/>
      <c r="V61" s="45"/>
      <c r="W61" s="45"/>
      <c r="X61" s="45"/>
      <c r="Y61" s="46"/>
      <c r="Z61" s="107"/>
      <c r="AA61" s="47"/>
      <c r="AB61" s="107"/>
      <c r="AC61" s="45"/>
      <c r="AD61" s="45"/>
      <c r="AE61" s="45"/>
      <c r="AF61" s="45"/>
      <c r="AG61" s="45"/>
      <c r="AH61" s="45"/>
      <c r="AI61" s="45"/>
      <c r="AJ61" s="45"/>
      <c r="AK61" s="107"/>
      <c r="AL61" s="45"/>
      <c r="AM61" s="45"/>
    </row>
    <row r="62" spans="1:46" hidden="1"/>
    <row r="63" spans="1:46"/>
  </sheetData>
  <mergeCells count="36">
    <mergeCell ref="AK2:AL2"/>
    <mergeCell ref="AF2:AJ2"/>
    <mergeCell ref="AC2:AE2"/>
    <mergeCell ref="B4:X7"/>
    <mergeCell ref="Y4:Y7"/>
    <mergeCell ref="Z4:AC7"/>
    <mergeCell ref="B2:Z2"/>
    <mergeCell ref="B9:L9"/>
    <mergeCell ref="B10:L10"/>
    <mergeCell ref="N10:U10"/>
    <mergeCell ref="N9:U9"/>
    <mergeCell ref="W10:AC10"/>
    <mergeCell ref="W9:AC9"/>
    <mergeCell ref="AK13:AL14"/>
    <mergeCell ref="B20:C20"/>
    <mergeCell ref="X13:X14"/>
    <mergeCell ref="W13:W14"/>
    <mergeCell ref="E13:L14"/>
    <mergeCell ref="N13:U14"/>
    <mergeCell ref="Z13:AA14"/>
    <mergeCell ref="AB13:AC14"/>
    <mergeCell ref="AE13:AI14"/>
    <mergeCell ref="AE9:AJ9"/>
    <mergeCell ref="AE10:AJ10"/>
    <mergeCell ref="AK9:AL9"/>
    <mergeCell ref="AK10:AL10"/>
    <mergeCell ref="AE4:AJ4"/>
    <mergeCell ref="AE5:AJ5"/>
    <mergeCell ref="AE6:AJ6"/>
    <mergeCell ref="AE7:AJ7"/>
    <mergeCell ref="AE8:AJ8"/>
    <mergeCell ref="AK4:AL4"/>
    <mergeCell ref="AK5:AL5"/>
    <mergeCell ref="AK6:AL6"/>
    <mergeCell ref="AK7:AL7"/>
    <mergeCell ref="AK8:AL8"/>
  </mergeCells>
  <conditionalFormatting sqref="C21:C60">
    <cfRule type="expression" dxfId="20" priority="27">
      <formula>WEEKDAY($B21,2)&gt;5</formula>
    </cfRule>
  </conditionalFormatting>
  <conditionalFormatting sqref="AB21:AC60">
    <cfRule type="expression" dxfId="19" priority="21">
      <formula>AND(ISNUMBER($AB21),$AB21&gt;0)</formula>
    </cfRule>
  </conditionalFormatting>
  <conditionalFormatting sqref="Z21:AA60">
    <cfRule type="expression" dxfId="18" priority="20">
      <formula>AND(ISNUMBER($Z21),$Z21&gt;0)</formula>
    </cfRule>
  </conditionalFormatting>
  <conditionalFormatting sqref="E21">
    <cfRule type="expression" dxfId="17" priority="19">
      <formula>I21</formula>
    </cfRule>
  </conditionalFormatting>
  <conditionalFormatting sqref="E22:E60">
    <cfRule type="expression" dxfId="16" priority="18">
      <formula>I22</formula>
    </cfRule>
  </conditionalFormatting>
  <conditionalFormatting sqref="F21:F60">
    <cfRule type="expression" dxfId="15" priority="17">
      <formula>J21</formula>
    </cfRule>
  </conditionalFormatting>
  <conditionalFormatting sqref="L21:L60">
    <cfRule type="expression" dxfId="14" priority="16">
      <formula>K21</formula>
    </cfRule>
  </conditionalFormatting>
  <conditionalFormatting sqref="U21:U60">
    <cfRule type="expression" dxfId="13" priority="15">
      <formula>T21</formula>
    </cfRule>
  </conditionalFormatting>
  <conditionalFormatting sqref="X21:X60">
    <cfRule type="expression" dxfId="12" priority="28">
      <formula>$W21&gt;$X21</formula>
    </cfRule>
  </conditionalFormatting>
  <conditionalFormatting sqref="N21">
    <cfRule type="expression" dxfId="11" priority="14">
      <formula>R21</formula>
    </cfRule>
  </conditionalFormatting>
  <conditionalFormatting sqref="N22:N60">
    <cfRule type="expression" dxfId="10" priority="13">
      <formula>R22</formula>
    </cfRule>
  </conditionalFormatting>
  <conditionalFormatting sqref="O21:O60">
    <cfRule type="expression" dxfId="9" priority="12">
      <formula>S21</formula>
    </cfRule>
  </conditionalFormatting>
  <conditionalFormatting sqref="D21:D60">
    <cfRule type="expression" dxfId="8" priority="7" stopIfTrue="1">
      <formula>$D21=$D$18</formula>
    </cfRule>
    <cfRule type="expression" dxfId="7" priority="8" stopIfTrue="1">
      <formula>$D21=$D$17</formula>
    </cfRule>
    <cfRule type="expression" dxfId="6" priority="9" stopIfTrue="1">
      <formula>$D21=$D$16</formula>
    </cfRule>
  </conditionalFormatting>
  <conditionalFormatting sqref="D16:D18">
    <cfRule type="expression" dxfId="5" priority="4" stopIfTrue="1">
      <formula>$D16=$D$18</formula>
    </cfRule>
    <cfRule type="expression" dxfId="4" priority="5" stopIfTrue="1">
      <formula>$D16=$D$17</formula>
    </cfRule>
    <cfRule type="expression" dxfId="3" priority="6" stopIfTrue="1">
      <formula>$D16=$D$16</formula>
    </cfRule>
  </conditionalFormatting>
  <conditionalFormatting sqref="AK21:AL60">
    <cfRule type="expression" dxfId="2" priority="3">
      <formula>AND(ISNUMBER($AK21),$AK21&gt;0)</formula>
    </cfRule>
  </conditionalFormatting>
  <conditionalFormatting sqref="AE21:AE60">
    <cfRule type="expression" dxfId="1" priority="2">
      <formula>AND($AG21&lt;22/24,$AG21&gt;1/4)</formula>
    </cfRule>
  </conditionalFormatting>
  <conditionalFormatting sqref="AF21:AF60">
    <cfRule type="expression" dxfId="0" priority="1">
      <formula>OR($AH21&gt;30/24,AND($AH21&lt;22/24,$AH21&gt;6/24))</formula>
    </cfRule>
  </conditionalFormatting>
  <dataValidations count="1">
    <dataValidation type="list" allowBlank="1" showInputMessage="1" showErrorMessage="1" sqref="D21:D60">
      <formula1>$D$15:$D$18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2060"/>
  </sheetPr>
  <dimension ref="A1:R38"/>
  <sheetViews>
    <sheetView showRowColHeaders="0" zoomScale="80" zoomScaleNormal="80" workbookViewId="0">
      <selection activeCell="H2" sqref="H2"/>
    </sheetView>
  </sheetViews>
  <sheetFormatPr defaultColWidth="0" defaultRowHeight="12.75" zeroHeight="1"/>
  <cols>
    <col min="1" max="1" width="2.7109375" style="2" customWidth="1"/>
    <col min="2" max="17" width="13.28515625" style="2" customWidth="1"/>
    <col min="18" max="18" width="2.7109375" style="2" customWidth="1"/>
    <col min="19" max="16384" width="9.140625" style="2" hidden="1"/>
  </cols>
  <sheetData>
    <row r="1" spans="1:18" ht="39.950000000000003" customHeight="1">
      <c r="A1" s="1"/>
      <c r="B1" s="250" t="s">
        <v>52</v>
      </c>
      <c r="C1" s="251"/>
      <c r="D1" s="251"/>
      <c r="E1" s="252"/>
      <c r="F1" s="1"/>
      <c r="G1" s="1"/>
      <c r="H1" s="1"/>
      <c r="I1" s="1"/>
      <c r="J1" s="1"/>
      <c r="K1" s="246"/>
      <c r="L1" s="245" t="str">
        <f>HYPERLINK("#CONFIGURAÇÕES!A1","CONFIGURAÇÕES")</f>
        <v>CONFIGURAÇÕES</v>
      </c>
      <c r="M1" s="166"/>
      <c r="N1" s="165" t="str">
        <f>HYPERLINK("#FREQUÊNCIA!A1","RELATÓRIO DE FREQUÊNCIA")</f>
        <v>RELATÓRIO DE FREQUÊNCIA</v>
      </c>
      <c r="O1" s="166"/>
      <c r="P1" s="247" t="s">
        <v>53</v>
      </c>
      <c r="Q1" s="248"/>
    </row>
    <row r="2" spans="1:18" ht="39.95000000000000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>
      <c r="A3" s="1"/>
      <c r="B3" s="243" t="str">
        <f>"ACOMPANHAMENTO DA FREQUÊNCIA REGULAR - "&amp;FREQUÊNCIA!Z4</f>
        <v>ACOMPANHAMENTO DA FREQUÊNCIA REGULAR - JANEIRO/2012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1"/>
    </row>
    <row r="4" spans="1:18" ht="13.5" thickBot="1">
      <c r="A4" s="1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1"/>
    </row>
    <row r="5" spans="1:18" ht="12" customHeight="1" thickTop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s="3" customFormat="1" ht="24" customHeight="1">
      <c r="A6" s="1"/>
      <c r="B6" s="118" t="s">
        <v>23</v>
      </c>
      <c r="C6" s="119"/>
      <c r="D6" s="238" t="str">
        <f>TRIM(CONFIGURAÇÕES!D10)</f>
        <v/>
      </c>
      <c r="E6" s="239"/>
      <c r="F6" s="239"/>
      <c r="G6" s="239"/>
      <c r="H6" s="239"/>
      <c r="I6" s="79" t="s">
        <v>0</v>
      </c>
      <c r="J6" s="236" t="str">
        <f>TRIM(CONFIGURAÇÕES!L10)</f>
        <v/>
      </c>
      <c r="K6" s="237"/>
      <c r="L6" s="79" t="s">
        <v>24</v>
      </c>
      <c r="M6" s="240" t="str">
        <f>TRIM(CONFIGURAÇÕES!D12)</f>
        <v/>
      </c>
      <c r="N6" s="241"/>
      <c r="O6" s="241"/>
      <c r="P6" s="241"/>
      <c r="Q6" s="242"/>
      <c r="R6" s="1"/>
    </row>
    <row r="7" spans="1:18" s="1" customFormat="1" ht="12" customHeight="1"/>
    <row r="8" spans="1:18" s="1" customFormat="1"/>
    <row r="9" spans="1:18" s="1" customFormat="1"/>
    <row r="10" spans="1:18" s="1" customFormat="1"/>
    <row r="11" spans="1:18" s="1" customFormat="1"/>
    <row r="12" spans="1:18" s="1" customFormat="1"/>
    <row r="13" spans="1:18" s="1" customFormat="1"/>
    <row r="14" spans="1:18" s="1" customFormat="1"/>
    <row r="15" spans="1:18" s="1" customFormat="1"/>
    <row r="16" spans="1:18" s="1" customFormat="1"/>
    <row r="17" spans="13:14" s="1" customFormat="1"/>
    <row r="18" spans="13:14" s="1" customFormat="1"/>
    <row r="19" spans="13:14" s="1" customFormat="1"/>
    <row r="20" spans="13:14" s="1" customFormat="1"/>
    <row r="21" spans="13:14" s="1" customFormat="1"/>
    <row r="22" spans="13:14" s="1" customFormat="1">
      <c r="N22" s="4"/>
    </row>
    <row r="23" spans="13:14" s="1" customFormat="1">
      <c r="M23" s="5"/>
    </row>
    <row r="24" spans="13:14" s="1" customFormat="1">
      <c r="N24" s="6"/>
    </row>
    <row r="25" spans="13:14" s="1" customFormat="1"/>
    <row r="26" spans="13:14" s="1" customFormat="1"/>
    <row r="27" spans="13:14" s="1" customFormat="1"/>
    <row r="28" spans="13:14" s="1" customFormat="1"/>
    <row r="29" spans="13:14" s="1" customFormat="1"/>
    <row r="30" spans="13:14" s="1" customFormat="1"/>
    <row r="31" spans="13:14" s="1" customFormat="1"/>
    <row r="32" spans="13:14" s="1" customFormat="1"/>
    <row r="33" s="1" customFormat="1"/>
    <row r="34" s="1" customFormat="1"/>
    <row r="35" s="1" customFormat="1"/>
    <row r="36" s="1" customFormat="1"/>
    <row r="37" s="1" customFormat="1"/>
    <row r="38" s="1" customFormat="1"/>
  </sheetData>
  <mergeCells count="9">
    <mergeCell ref="B6:C6"/>
    <mergeCell ref="J6:K6"/>
    <mergeCell ref="D6:H6"/>
    <mergeCell ref="M6:Q6"/>
    <mergeCell ref="L1:M1"/>
    <mergeCell ref="N1:O1"/>
    <mergeCell ref="P1:Q1"/>
    <mergeCell ref="B1:E1"/>
    <mergeCell ref="B3:Q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CONFIGURAÇÕES</vt:lpstr>
      <vt:lpstr>FREQUÊNCIA</vt:lpstr>
      <vt:lpstr>GRÁFICO</vt:lpstr>
      <vt:lpstr>FREQUÊNCIA!Area_de_impressao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2011-09-27T02:12:39Z</dcterms:created>
  <dcterms:modified xsi:type="dcterms:W3CDTF">2017-02-03T19:24:49Z</dcterms:modified>
</cp:coreProperties>
</file>