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755"/>
  </bookViews>
  <sheets>
    <sheet name="VISÃO GERAL" sheetId="3" r:id="rId1"/>
    <sheet name="MÊS ATUAL" sheetId="1" r:id="rId2"/>
    <sheet name="DADOS" sheetId="2" r:id="rId3"/>
    <sheet name="RELATÓRIOS COMPLEMENTARES" sheetId="4" r:id="rId4"/>
  </sheets>
  <definedNames>
    <definedName name="_xlnm.Print_Area" localSheetId="1">'MÊS ATUAL'!$B$9:$J$75</definedName>
    <definedName name="_xlnm.Print_Area" localSheetId="0">'VISÃO GERAL'!$B$5:$K$48</definedName>
    <definedName name="P_ANO">'VISÃO GERAL'!$B$5</definedName>
    <definedName name="P_MÊS">MATCH('MÊS ATUAL'!$H$10,'VISÃO GERAL'!$B$36:$B$47,0)</definedName>
    <definedName name="P_META_AJUSTADA">ROUNDUP(IF('MÊS ATUAL'!$H1&gt;'MÊS ATUAL'!$I1,IF('MÊS ATUAL'!XFB$75&gt;0,(P_META_MENSAL-'MÊS ATUAL'!$I1)/SUMIF('MÊS ATUAL'!$B$44:$B$74,"&gt;="&amp;TODAY(),'MÊS ATUAL'!$D$44:$D$74),(P_META_MENSAL-'MÊS ATUAL'!$I1)/SUMIF('MÊS ATUAL'!$B$44:$B$74,"&gt;="&amp;TODAY())),'MÊS ATUAL'!$E1),2)</definedName>
    <definedName name="P_META_ANUAL">'VISÃO GERAL'!$J$6</definedName>
    <definedName name="P_META_MENSAL">'MÊS ATUAL'!$B$15</definedName>
    <definedName name="P_QTDE_COTAS_MÊS">IF('MÊS ATUAL'!$D$75&gt;0,SUMIF('MÊS ATUAL'!$B$44:$B$74,"&gt;="&amp;TODAY(),'MÊS ATUAL'!$D$44:$D$74),COUNTIF('MÊS ATUAL'!$B$44:$B$74,"&gt;="&amp;TODAY()))</definedName>
    <definedName name="P_QTDE_DIAS_MÊS">DAY(DATE(P_ANO,P_MÊS+1,0))</definedName>
    <definedName name="P_UNIDADE_META">ROUNDUP(IF(SUM('MÊS ATUAL'!$D$44:$D$74),'MÊS ATUAL'!$B$15/SUM('MÊS ATUAL'!$D$44:$D$74),'MÊS ATUAL'!$B$15/DAY(DATE(P_ANO,MATCH('MÊS ATUAL'!$H$10,'VISÃO GERAL'!$B$36:$B$47,0)+1,0))),2)</definedName>
    <definedName name="select_LISTA_MESES">'VISÃO GERAL'!$B$36:$B$47</definedName>
  </definedNames>
  <calcPr calcId="124519"/>
  <pivotCaches>
    <pivotCache cacheId="1" r:id="rId5"/>
  </pivotCaches>
</workbook>
</file>

<file path=xl/calcChain.xml><?xml version="1.0" encoding="utf-8"?>
<calcChain xmlns="http://schemas.openxmlformats.org/spreadsheetml/2006/main">
  <c r="J15" i="3"/>
  <c r="J9" i="1" l="1"/>
  <c r="C48" i="3" l="1"/>
  <c r="B44" i="1"/>
  <c r="J15"/>
  <c r="D36" i="3" l="1"/>
  <c r="B15" i="1" s="1"/>
  <c r="D40" i="3"/>
  <c r="D44"/>
  <c r="D38"/>
  <c r="D42"/>
  <c r="D46"/>
  <c r="D39"/>
  <c r="D43"/>
  <c r="D47"/>
  <c r="D37"/>
  <c r="D41"/>
  <c r="D45"/>
  <c r="H46"/>
  <c r="H42"/>
  <c r="H38"/>
  <c r="H41"/>
  <c r="H47"/>
  <c r="H43"/>
  <c r="H39"/>
  <c r="I39" s="1"/>
  <c r="H45"/>
  <c r="H37"/>
  <c r="H36"/>
  <c r="H44"/>
  <c r="H40"/>
  <c r="F44" i="1"/>
  <c r="I37" i="3" l="1"/>
  <c r="I46"/>
  <c r="I44"/>
  <c r="I38"/>
  <c r="I47"/>
  <c r="I40"/>
  <c r="I42"/>
  <c r="I43"/>
  <c r="J36"/>
  <c r="I36"/>
  <c r="I45"/>
  <c r="I41"/>
  <c r="J37"/>
  <c r="D48"/>
  <c r="E36" s="1"/>
  <c r="H48"/>
  <c r="J18" s="1"/>
  <c r="J21" s="1"/>
  <c r="F36"/>
  <c r="F37" s="1"/>
  <c r="F38" s="1"/>
  <c r="I48" l="1"/>
  <c r="K6" s="1"/>
  <c r="K36"/>
  <c r="J38"/>
  <c r="K38" s="1"/>
  <c r="K37"/>
  <c r="E39"/>
  <c r="E41"/>
  <c r="E44"/>
  <c r="G37"/>
  <c r="E43"/>
  <c r="E40"/>
  <c r="E47"/>
  <c r="E46"/>
  <c r="E38"/>
  <c r="E37"/>
  <c r="G36"/>
  <c r="E42"/>
  <c r="E45"/>
  <c r="G38"/>
  <c r="F39"/>
  <c r="D75" i="1"/>
  <c r="J20" i="3" l="1"/>
  <c r="J17"/>
  <c r="J39"/>
  <c r="K39" s="1"/>
  <c r="E48"/>
  <c r="G39"/>
  <c r="F40"/>
  <c r="E44" i="1"/>
  <c r="H44" s="1"/>
  <c r="B45"/>
  <c r="E45" s="1"/>
  <c r="C44"/>
  <c r="J40" i="3" l="1"/>
  <c r="K40" s="1"/>
  <c r="F41"/>
  <c r="G40"/>
  <c r="F45" i="1"/>
  <c r="C45"/>
  <c r="B46"/>
  <c r="J41" i="3" l="1"/>
  <c r="K41" s="1"/>
  <c r="G41"/>
  <c r="F42"/>
  <c r="F46" i="1"/>
  <c r="E46"/>
  <c r="C46"/>
  <c r="B47"/>
  <c r="I44"/>
  <c r="J42" i="3" l="1"/>
  <c r="K42" s="1"/>
  <c r="F43"/>
  <c r="G42"/>
  <c r="F47" i="1"/>
  <c r="E47"/>
  <c r="I45"/>
  <c r="B48"/>
  <c r="C47"/>
  <c r="J43" i="3" l="1"/>
  <c r="K43" s="1"/>
  <c r="F44"/>
  <c r="G43"/>
  <c r="F48" i="1"/>
  <c r="E48"/>
  <c r="I46"/>
  <c r="B49"/>
  <c r="C48"/>
  <c r="J44" i="3" l="1"/>
  <c r="K44" s="1"/>
  <c r="F45"/>
  <c r="G44"/>
  <c r="F49" i="1"/>
  <c r="E49"/>
  <c r="I47"/>
  <c r="B50"/>
  <c r="C49"/>
  <c r="J45" i="3" l="1"/>
  <c r="K45" s="1"/>
  <c r="F46"/>
  <c r="G45"/>
  <c r="I48" i="1"/>
  <c r="F50"/>
  <c r="E50"/>
  <c r="C50"/>
  <c r="B51"/>
  <c r="J46" i="3" l="1"/>
  <c r="J47" s="1"/>
  <c r="F47"/>
  <c r="G47" s="1"/>
  <c r="G46"/>
  <c r="F51" i="1"/>
  <c r="E51"/>
  <c r="I49"/>
  <c r="B52"/>
  <c r="C51"/>
  <c r="K46" i="3" l="1"/>
  <c r="K47"/>
  <c r="I50" i="1"/>
  <c r="F52"/>
  <c r="E52"/>
  <c r="B53"/>
  <c r="C52"/>
  <c r="I51" l="1"/>
  <c r="F53"/>
  <c r="E53"/>
  <c r="B54"/>
  <c r="C53"/>
  <c r="I52" l="1"/>
  <c r="I53" s="1"/>
  <c r="F54"/>
  <c r="E54"/>
  <c r="C54"/>
  <c r="B55"/>
  <c r="F55" l="1"/>
  <c r="E55"/>
  <c r="I54"/>
  <c r="B56"/>
  <c r="C55"/>
  <c r="F56" l="1"/>
  <c r="E56"/>
  <c r="I55"/>
  <c r="C56"/>
  <c r="B57"/>
  <c r="F57" l="1"/>
  <c r="E57"/>
  <c r="I56"/>
  <c r="B58"/>
  <c r="C57"/>
  <c r="F58" l="1"/>
  <c r="E58"/>
  <c r="I57"/>
  <c r="B59"/>
  <c r="C58"/>
  <c r="F59" l="1"/>
  <c r="E59"/>
  <c r="I58"/>
  <c r="B60"/>
  <c r="C59"/>
  <c r="C60" l="1"/>
  <c r="F60"/>
  <c r="E60"/>
  <c r="I59"/>
  <c r="B61"/>
  <c r="F61" l="1"/>
  <c r="E61"/>
  <c r="B62"/>
  <c r="I60"/>
  <c r="C61"/>
  <c r="B63" l="1"/>
  <c r="F63" s="1"/>
  <c r="C62"/>
  <c r="I61"/>
  <c r="F62"/>
  <c r="E62"/>
  <c r="B64" l="1"/>
  <c r="E64" s="1"/>
  <c r="C63"/>
  <c r="E63"/>
  <c r="I62"/>
  <c r="I63" s="1"/>
  <c r="F64" l="1"/>
  <c r="I64" s="1"/>
  <c r="C64"/>
  <c r="B65"/>
  <c r="E65" s="1"/>
  <c r="F65" l="1"/>
  <c r="I65" s="1"/>
  <c r="C65"/>
  <c r="B66"/>
  <c r="E66" s="1"/>
  <c r="F66" l="1"/>
  <c r="I66" s="1"/>
  <c r="C66"/>
  <c r="B67"/>
  <c r="F67" s="1"/>
  <c r="B68" l="1"/>
  <c r="F68" s="1"/>
  <c r="E67"/>
  <c r="C67"/>
  <c r="I67"/>
  <c r="E68" l="1"/>
  <c r="B69"/>
  <c r="B70" s="1"/>
  <c r="C68"/>
  <c r="I68"/>
  <c r="E69" l="1"/>
  <c r="C69"/>
  <c r="F69"/>
  <c r="I69" s="1"/>
  <c r="F70"/>
  <c r="E70"/>
  <c r="B71"/>
  <c r="C70"/>
  <c r="F71" l="1"/>
  <c r="E71"/>
  <c r="I70"/>
  <c r="B74"/>
  <c r="B73"/>
  <c r="B72"/>
  <c r="C71"/>
  <c r="G44" l="1"/>
  <c r="G45"/>
  <c r="G46"/>
  <c r="G48"/>
  <c r="G47"/>
  <c r="G49"/>
  <c r="G50"/>
  <c r="G51"/>
  <c r="G58"/>
  <c r="G69"/>
  <c r="G65"/>
  <c r="G66"/>
  <c r="G70"/>
  <c r="G68"/>
  <c r="G52"/>
  <c r="G53"/>
  <c r="G54"/>
  <c r="G55"/>
  <c r="G57"/>
  <c r="G56"/>
  <c r="G59"/>
  <c r="G60"/>
  <c r="G62"/>
  <c r="G61"/>
  <c r="G63"/>
  <c r="G64"/>
  <c r="G67"/>
  <c r="F73"/>
  <c r="E73"/>
  <c r="F72"/>
  <c r="E72"/>
  <c r="F74"/>
  <c r="E74"/>
  <c r="H45"/>
  <c r="I71"/>
  <c r="G71" s="1"/>
  <c r="C74"/>
  <c r="C73"/>
  <c r="C72"/>
  <c r="H46" l="1"/>
  <c r="I72"/>
  <c r="G72" s="1"/>
  <c r="F75"/>
  <c r="E15" s="1"/>
  <c r="H47" l="1"/>
  <c r="I73"/>
  <c r="G73" s="1"/>
  <c r="F15"/>
  <c r="H48" l="1"/>
  <c r="I74"/>
  <c r="G74" s="1"/>
  <c r="J44"/>
  <c r="H49" l="1"/>
  <c r="E75"/>
  <c r="J45"/>
  <c r="J46" s="1"/>
  <c r="J47" s="1"/>
  <c r="J48" l="1"/>
  <c r="J49" s="1"/>
  <c r="H50"/>
  <c r="H51" l="1"/>
  <c r="J50"/>
  <c r="H52" l="1"/>
  <c r="H53" l="1"/>
  <c r="J51"/>
  <c r="J52" l="1"/>
  <c r="H54"/>
  <c r="J53" l="1"/>
  <c r="H55"/>
  <c r="H56" l="1"/>
  <c r="J54"/>
  <c r="J55" l="1"/>
  <c r="H57"/>
  <c r="J56" l="1"/>
  <c r="J57" s="1"/>
  <c r="H58"/>
  <c r="H59" l="1"/>
  <c r="J58"/>
  <c r="H60" l="1"/>
  <c r="J59"/>
  <c r="H61" l="1"/>
  <c r="J60"/>
  <c r="H62" l="1"/>
  <c r="J61"/>
  <c r="H63" l="1"/>
  <c r="J62"/>
  <c r="H64" l="1"/>
  <c r="J63"/>
  <c r="H65" l="1"/>
  <c r="J64"/>
  <c r="H66" l="1"/>
  <c r="J65"/>
  <c r="H67" l="1"/>
  <c r="J66"/>
  <c r="H68" l="1"/>
  <c r="J67"/>
  <c r="H69" l="1"/>
  <c r="J68"/>
  <c r="H70" l="1"/>
  <c r="J69"/>
  <c r="H71" l="1"/>
  <c r="J70"/>
  <c r="J71" l="1"/>
  <c r="H72"/>
  <c r="J72" l="1"/>
  <c r="H73"/>
  <c r="J73" l="1"/>
  <c r="H74"/>
  <c r="G75" l="1"/>
  <c r="G15" s="1"/>
  <c r="H15" s="1"/>
  <c r="J74" l="1"/>
</calcChain>
</file>

<file path=xl/sharedStrings.xml><?xml version="1.0" encoding="utf-8"?>
<sst xmlns="http://schemas.openxmlformats.org/spreadsheetml/2006/main" count="156" uniqueCount="92">
  <si>
    <t>DATA</t>
  </si>
  <si>
    <t>TOTAL</t>
  </si>
  <si>
    <t>CÓDIGO</t>
  </si>
  <si>
    <t>Código do Pedido,
Nota Fiscal etc.</t>
  </si>
  <si>
    <t>DIA</t>
  </si>
  <si>
    <t>PESO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</si>
  <si>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</si>
  <si>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</si>
  <si>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</si>
  <si>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</si>
  <si>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</si>
  <si>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</si>
  <si>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</si>
  <si>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</si>
  <si>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</si>
  <si>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</si>
  <si>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</si>
  <si>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</si>
  <si>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 xml:space="preserve"> </t>
  </si>
  <si>
    <t>META MENSAL</t>
  </si>
  <si>
    <t>REALIZADO</t>
  </si>
  <si>
    <t>META AJUSTADA</t>
  </si>
  <si>
    <t>DIAS RESTANTES</t>
  </si>
  <si>
    <t>OPORTUNIDADE</t>
  </si>
  <si>
    <t>MESES</t>
  </si>
  <si>
    <t>ENTRADA DE DADOS DE VENDAS</t>
  </si>
  <si>
    <t>META ORIGINAL</t>
  </si>
  <si>
    <t>META ORIG. ACUM.</t>
  </si>
  <si>
    <t>REALIZADO ACUM.</t>
  </si>
  <si>
    <t>META AJUST. ACUM.</t>
  </si>
  <si>
    <t>META REALIZADA</t>
  </si>
  <si>
    <r>
      <rPr>
        <b/>
        <i/>
        <sz val="24"/>
        <color theme="4" tint="0.39997558519241921"/>
        <rFont val="Calibri"/>
        <family val="2"/>
        <scheme val="minor"/>
      </rPr>
      <t>RELATÓRIO PARA ACOMPANHAMENTO DE</t>
    </r>
    <r>
      <rPr>
        <b/>
        <i/>
        <sz val="28"/>
        <color theme="4" tint="0.39997558519241921"/>
        <rFont val="Calibri"/>
        <family val="2"/>
        <scheme val="minor"/>
      </rPr>
      <t xml:space="preserve">
</t>
    </r>
    <r>
      <rPr>
        <b/>
        <i/>
        <sz val="36"/>
        <color theme="3"/>
        <rFont val="Calibri"/>
        <family val="2"/>
        <scheme val="minor"/>
      </rPr>
      <t>METAS E RESULTADOS DE VENDAS MENSAIS</t>
    </r>
  </si>
  <si>
    <t>TOTAL GERAL</t>
  </si>
  <si>
    <t>META ANUAL</t>
  </si>
  <si>
    <r>
      <rPr>
        <sz val="16"/>
        <color theme="3"/>
        <rFont val="Calibri"/>
        <family val="2"/>
        <scheme val="minor"/>
      </rPr>
      <t>RELATÓRIO ANUAL DE ACOMPANHAMENTO</t>
    </r>
    <r>
      <rPr>
        <b/>
        <sz val="18"/>
        <color theme="3"/>
        <rFont val="Calibri"/>
        <family val="2"/>
        <scheme val="minor"/>
      </rPr>
      <t xml:space="preserve">
</t>
    </r>
    <r>
      <rPr>
        <b/>
        <sz val="22"/>
        <color theme="3"/>
        <rFont val="Calibri"/>
        <family val="2"/>
        <scheme val="minor"/>
      </rPr>
      <t>DE METAS E RESULTADOS DE VENDAS</t>
    </r>
  </si>
  <si>
    <t>%META REALIZADA</t>
  </si>
  <si>
    <t>%META REAL. AC.</t>
  </si>
  <si>
    <t>VALOR</t>
  </si>
  <si>
    <t>OBSERVAÇÃO</t>
  </si>
  <si>
    <t>Descrição do pedido, observações gerais etc.</t>
  </si>
  <si>
    <t>CAMPO1</t>
  </si>
  <si>
    <t>CAMPO2</t>
  </si>
  <si>
    <t>CAMPO3</t>
  </si>
  <si>
    <t>Valor da Meta (unidades vendidas,
total etc.)</t>
  </si>
  <si>
    <t>Informe a data da venda no formato DD/MM/AA</t>
  </si>
  <si>
    <t>NF 0001/14</t>
  </si>
  <si>
    <t>NF 0005/14</t>
  </si>
  <si>
    <t>NF 0006/14</t>
  </si>
  <si>
    <t>NF 0007/14</t>
  </si>
  <si>
    <t>NF 0008/14</t>
  </si>
  <si>
    <t>NF 0009/14</t>
  </si>
  <si>
    <t>NF 0010/14</t>
  </si>
  <si>
    <t>NF 0012/14</t>
  </si>
  <si>
    <t>NF 0014/14</t>
  </si>
  <si>
    <t>NF 0016/14</t>
  </si>
  <si>
    <t>NF 0017/14</t>
  </si>
  <si>
    <t>NF 0018/14</t>
  </si>
  <si>
    <t>Cliente A</t>
  </si>
  <si>
    <t>Cliente B</t>
  </si>
  <si>
    <t>Cliente C</t>
  </si>
  <si>
    <t>Cliente D</t>
  </si>
  <si>
    <t>Cliente E</t>
  </si>
  <si>
    <t>Entregue</t>
  </si>
  <si>
    <t>Pendente</t>
  </si>
  <si>
    <t>Máquina X</t>
  </si>
  <si>
    <t>Máquina Y</t>
  </si>
  <si>
    <t>Serviço I</t>
  </si>
  <si>
    <t>Serviço II</t>
  </si>
  <si>
    <t>Máquina Z</t>
  </si>
  <si>
    <t>Combo 1</t>
  </si>
  <si>
    <t>Combo 2</t>
  </si>
  <si>
    <t>Combo 3</t>
  </si>
  <si>
    <t>Máquina R</t>
  </si>
  <si>
    <t>Máquina X + Serviço I</t>
  </si>
  <si>
    <t>Serviço II + Renovação 1 ano</t>
  </si>
  <si>
    <t>Máquina X + Serviço II + Renovação 1 ano</t>
  </si>
  <si>
    <t>Rótulos de Linha</t>
  </si>
  <si>
    <t>Total geral</t>
  </si>
  <si>
    <t>Rótulos de Coluna</t>
  </si>
  <si>
    <t>2014</t>
  </si>
  <si>
    <t>(Tudo)</t>
  </si>
  <si>
    <t>2015</t>
  </si>
  <si>
    <t xml:space="preserve">Total VALOR </t>
  </si>
  <si>
    <t xml:space="preserve">VALOR </t>
  </si>
  <si>
    <t>Total %TOTAL</t>
  </si>
  <si>
    <t>%TOTAL</t>
  </si>
  <si>
    <t>%META MÊS</t>
  </si>
  <si>
    <t>META MÊS</t>
  </si>
  <si>
    <t>%META MÊS AC.</t>
  </si>
  <si>
    <t>META MÊS AC.</t>
  </si>
  <si>
    <t>Renomeie e utilize os campos extras abaixo para criar relatórios complementares a partir dessa base (clientes, situações de entrega, produtos vendidos, comissão etc.)</t>
  </si>
  <si>
    <t>VipMart.com.br</t>
  </si>
</sst>
</file>

<file path=xl/styles.xml><?xml version="1.0" encoding="utf-8"?>
<styleSheet xmlns="http://schemas.openxmlformats.org/spreadsheetml/2006/main">
  <numFmts count="9">
    <numFmt numFmtId="43" formatCode="_-* #,##0.00_-;\-* #,##0.00_-;_-* &quot;-&quot;??_-;_-@_-"/>
    <numFmt numFmtId="164" formatCode="ddd"/>
    <numFmt numFmtId="165" formatCode="dd"/>
    <numFmt numFmtId="166" formatCode="#,##0;;"/>
    <numFmt numFmtId="167" formatCode="\+0.0%;&quot;N/A&quot;;&quot;N/A&quot;"/>
    <numFmt numFmtId="168" formatCode="0%;;"/>
    <numFmt numFmtId="169" formatCode="_-* #,##0_-;\-* #,##0_-;_-* &quot;-&quot;??_-;_-@_-"/>
    <numFmt numFmtId="170" formatCode="_-dd/mm/yyyy\ _-* &quot;(&quot;ddd&quot;)&quot;_-"/>
    <numFmt numFmtId="171" formatCode="0.0%"/>
  </numFmts>
  <fonts count="25">
    <font>
      <sz val="11"/>
      <color theme="1"/>
      <name val="Calibri"/>
      <family val="2"/>
      <scheme val="minor"/>
    </font>
    <font>
      <b/>
      <i/>
      <sz val="48"/>
      <color theme="4" tint="0.59999389629810485"/>
      <name val="Calibri"/>
      <family val="2"/>
      <scheme val="minor"/>
    </font>
    <font>
      <b/>
      <i/>
      <sz val="22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36"/>
      <color theme="3"/>
      <name val="Calibri"/>
      <family val="2"/>
      <scheme val="minor"/>
    </font>
    <font>
      <b/>
      <i/>
      <sz val="24"/>
      <color theme="4" tint="0.39997558519241921"/>
      <name val="Calibri"/>
      <family val="2"/>
      <scheme val="minor"/>
    </font>
    <font>
      <b/>
      <i/>
      <sz val="28"/>
      <color theme="4" tint="0.39997558519241921"/>
      <name val="Calibri"/>
      <family val="2"/>
      <scheme val="minor"/>
    </font>
    <font>
      <b/>
      <i/>
      <sz val="64"/>
      <color theme="4" tint="0.59999389629810485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8"/>
      <color theme="3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3"/>
      <name val="Calibri"/>
      <family val="2"/>
      <scheme val="minor"/>
    </font>
    <font>
      <b/>
      <sz val="22"/>
      <color theme="3"/>
      <name val="Calibri"/>
      <family val="2"/>
      <scheme val="minor"/>
    </font>
    <font>
      <b/>
      <i/>
      <sz val="50"/>
      <color theme="4" tint="0.39997558519241921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16"/>
      <color theme="4"/>
      <name val="Calibri"/>
      <family val="2"/>
      <scheme val="minor"/>
    </font>
    <font>
      <sz val="26"/>
      <color theme="4"/>
      <name val="Calibri"/>
      <family val="2"/>
      <scheme val="minor"/>
    </font>
    <font>
      <u/>
      <sz val="9.9"/>
      <color theme="1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1"/>
        <bgColor theme="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39997558519241921"/>
        <bgColor indexed="64"/>
      </patternFill>
    </fill>
  </fills>
  <borders count="19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/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0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0"/>
      </left>
      <right style="thin">
        <color theme="0"/>
      </right>
      <top style="thin">
        <color theme="4"/>
      </top>
      <bottom style="thin">
        <color theme="4"/>
      </bottom>
      <diagonal/>
    </border>
    <border>
      <left style="thin">
        <color theme="0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medium">
        <color theme="4"/>
      </top>
      <bottom/>
      <diagonal/>
    </border>
    <border>
      <left style="thin">
        <color theme="4"/>
      </left>
      <right style="thin">
        <color theme="4"/>
      </right>
      <top style="medium">
        <color theme="4"/>
      </top>
      <bottom/>
      <diagonal/>
    </border>
    <border>
      <left style="thin">
        <color theme="4"/>
      </left>
      <right/>
      <top style="double">
        <color theme="4"/>
      </top>
      <bottom style="thin">
        <color theme="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</cellStyleXfs>
  <cellXfs count="108">
    <xf numFmtId="0" fontId="0" fillId="0" borderId="0" xfId="0"/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  <xf numFmtId="0" fontId="2" fillId="4" borderId="0" xfId="0" applyFont="1" applyFill="1" applyAlignment="1">
      <alignment horizontal="right" vertical="center"/>
    </xf>
    <xf numFmtId="0" fontId="1" fillId="4" borderId="0" xfId="0" applyFont="1" applyFill="1" applyAlignment="1">
      <alignment horizontal="left" vertical="center"/>
    </xf>
    <xf numFmtId="0" fontId="0" fillId="4" borderId="0" xfId="0" applyFill="1"/>
    <xf numFmtId="0" fontId="0" fillId="0" borderId="0" xfId="0" applyAlignment="1"/>
    <xf numFmtId="0" fontId="4" fillId="0" borderId="0" xfId="0" applyFont="1"/>
    <xf numFmtId="0" fontId="10" fillId="8" borderId="11" xfId="0" applyFont="1" applyFill="1" applyBorder="1" applyAlignment="1">
      <alignment horizontal="center" vertical="center"/>
    </xf>
    <xf numFmtId="0" fontId="10" fillId="8" borderId="12" xfId="0" applyFont="1" applyFill="1" applyBorder="1" applyAlignment="1">
      <alignment horizontal="center" vertical="center"/>
    </xf>
    <xf numFmtId="0" fontId="10" fillId="8" borderId="10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1" fillId="0" borderId="0" xfId="0" applyFont="1"/>
    <xf numFmtId="3" fontId="11" fillId="0" borderId="9" xfId="0" applyNumberFormat="1" applyFont="1" applyBorder="1" applyAlignment="1">
      <alignment horizontal="center" vertical="center"/>
    </xf>
    <xf numFmtId="165" fontId="4" fillId="2" borderId="4" xfId="0" applyNumberFormat="1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/>
    </xf>
    <xf numFmtId="3" fontId="4" fillId="5" borderId="4" xfId="0" applyNumberFormat="1" applyFont="1" applyFill="1" applyBorder="1" applyAlignment="1">
      <alignment horizontal="center" vertical="center"/>
    </xf>
    <xf numFmtId="165" fontId="4" fillId="0" borderId="4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3" fontId="4" fillId="6" borderId="4" xfId="0" applyNumberFormat="1" applyFont="1" applyFill="1" applyBorder="1" applyAlignment="1">
      <alignment horizontal="center" vertical="center"/>
    </xf>
    <xf numFmtId="3" fontId="10" fillId="3" borderId="4" xfId="0" applyNumberFormat="1" applyFont="1" applyFill="1" applyBorder="1" applyAlignment="1">
      <alignment horizontal="right" vertical="center"/>
    </xf>
    <xf numFmtId="3" fontId="10" fillId="3" borderId="5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10" fillId="7" borderId="1" xfId="0" applyFont="1" applyFill="1" applyBorder="1" applyAlignment="1">
      <alignment horizontal="center" vertical="center"/>
    </xf>
    <xf numFmtId="3" fontId="5" fillId="0" borderId="2" xfId="0" applyNumberFormat="1" applyFont="1" applyBorder="1" applyAlignment="1">
      <alignment horizontal="right" vertical="center"/>
    </xf>
    <xf numFmtId="3" fontId="5" fillId="0" borderId="3" xfId="0" applyNumberFormat="1" applyFont="1" applyBorder="1" applyAlignment="1">
      <alignment horizontal="right" vertical="center"/>
    </xf>
    <xf numFmtId="0" fontId="0" fillId="9" borderId="0" xfId="0" applyFill="1"/>
    <xf numFmtId="166" fontId="4" fillId="2" borderId="4" xfId="0" applyNumberFormat="1" applyFont="1" applyFill="1" applyBorder="1" applyAlignment="1">
      <alignment horizontal="right" vertical="center"/>
    </xf>
    <xf numFmtId="166" fontId="4" fillId="2" borderId="5" xfId="0" applyNumberFormat="1" applyFont="1" applyFill="1" applyBorder="1" applyAlignment="1">
      <alignment horizontal="right" vertical="center"/>
    </xf>
    <xf numFmtId="166" fontId="4" fillId="0" borderId="4" xfId="0" applyNumberFormat="1" applyFont="1" applyBorder="1" applyAlignment="1">
      <alignment horizontal="right" vertical="center"/>
    </xf>
    <xf numFmtId="166" fontId="4" fillId="0" borderId="5" xfId="0" applyNumberFormat="1" applyFont="1" applyBorder="1" applyAlignment="1">
      <alignment horizontal="right" vertical="center"/>
    </xf>
    <xf numFmtId="166" fontId="10" fillId="3" borderId="4" xfId="0" applyNumberFormat="1" applyFont="1" applyFill="1" applyBorder="1" applyAlignment="1">
      <alignment horizontal="right" vertical="center"/>
    </xf>
    <xf numFmtId="166" fontId="10" fillId="3" borderId="5" xfId="0" applyNumberFormat="1" applyFont="1" applyFill="1" applyBorder="1" applyAlignment="1">
      <alignment horizontal="right" vertical="center"/>
    </xf>
    <xf numFmtId="166" fontId="10" fillId="3" borderId="4" xfId="0" applyNumberFormat="1" applyFont="1" applyFill="1" applyBorder="1" applyAlignment="1">
      <alignment horizontal="center" vertical="center"/>
    </xf>
    <xf numFmtId="0" fontId="15" fillId="10" borderId="14" xfId="0" applyFont="1" applyFill="1" applyBorder="1" applyAlignment="1">
      <alignment horizontal="center" vertical="center"/>
    </xf>
    <xf numFmtId="166" fontId="13" fillId="6" borderId="16" xfId="0" applyNumberFormat="1" applyFont="1" applyFill="1" applyBorder="1" applyAlignment="1">
      <alignment horizontal="center" vertical="center"/>
    </xf>
    <xf numFmtId="166" fontId="13" fillId="6" borderId="14" xfId="0" applyNumberFormat="1" applyFont="1" applyFill="1" applyBorder="1" applyAlignment="1">
      <alignment horizontal="center" vertical="center"/>
    </xf>
    <xf numFmtId="166" fontId="14" fillId="0" borderId="18" xfId="0" applyNumberFormat="1" applyFont="1" applyBorder="1" applyAlignment="1">
      <alignment horizontal="center" vertical="center"/>
    </xf>
    <xf numFmtId="0" fontId="13" fillId="0" borderId="0" xfId="0" applyFont="1"/>
    <xf numFmtId="0" fontId="15" fillId="8" borderId="9" xfId="0" applyFont="1" applyFill="1" applyBorder="1" applyAlignment="1">
      <alignment horizontal="center" vertical="center"/>
    </xf>
    <xf numFmtId="3" fontId="17" fillId="0" borderId="9" xfId="0" applyNumberFormat="1" applyFont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6" fillId="0" borderId="0" xfId="0" applyFont="1"/>
    <xf numFmtId="169" fontId="16" fillId="9" borderId="0" xfId="2" applyNumberFormat="1" applyFont="1" applyFill="1"/>
    <xf numFmtId="166" fontId="16" fillId="9" borderId="0" xfId="2" applyNumberFormat="1" applyFont="1" applyFill="1"/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11" borderId="0" xfId="0" applyFill="1" applyAlignment="1">
      <alignment horizontal="center" vertical="center"/>
    </xf>
    <xf numFmtId="0" fontId="0" fillId="0" borderId="0" xfId="0" applyAlignment="1">
      <alignment vertical="center"/>
    </xf>
    <xf numFmtId="170" fontId="0" fillId="0" borderId="0" xfId="0" applyNumberFormat="1" applyBorder="1" applyAlignment="1">
      <alignment horizontal="left" vertical="center"/>
    </xf>
    <xf numFmtId="4" fontId="0" fillId="0" borderId="0" xfId="0" applyNumberFormat="1" applyBorder="1" applyAlignment="1">
      <alignment horizontal="right" vertical="center"/>
    </xf>
    <xf numFmtId="4" fontId="0" fillId="0" borderId="0" xfId="0" applyNumberFormat="1" applyAlignment="1">
      <alignment horizontal="right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Border="1" applyAlignment="1">
      <alignment horizontal="center" vertical="center"/>
    </xf>
    <xf numFmtId="0" fontId="0" fillId="0" borderId="0" xfId="0" pivotButton="1" applyAlignment="1">
      <alignment horizontal="right"/>
    </xf>
    <xf numFmtId="3" fontId="0" fillId="0" borderId="0" xfId="0" applyNumberFormat="1" applyAlignment="1">
      <alignment horizontal="right"/>
    </xf>
    <xf numFmtId="9" fontId="0" fillId="0" borderId="0" xfId="0" applyNumberFormat="1" applyAlignment="1">
      <alignment horizontal="right"/>
    </xf>
    <xf numFmtId="0" fontId="21" fillId="0" borderId="0" xfId="0" applyFont="1" applyAlignment="1">
      <alignment horizont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6" borderId="0" xfId="0" applyFill="1"/>
    <xf numFmtId="0" fontId="0" fillId="6" borderId="0" xfId="0" applyFill="1" applyAlignment="1">
      <alignment horizontal="center"/>
    </xf>
    <xf numFmtId="0" fontId="14" fillId="0" borderId="14" xfId="0" applyFont="1" applyBorder="1" applyAlignment="1">
      <alignment horizontal="left" vertical="center" indent="1"/>
    </xf>
    <xf numFmtId="0" fontId="13" fillId="2" borderId="16" xfId="0" applyFont="1" applyFill="1" applyBorder="1" applyAlignment="1">
      <alignment horizontal="left" vertical="center" indent="1"/>
    </xf>
    <xf numFmtId="0" fontId="13" fillId="0" borderId="14" xfId="0" applyFont="1" applyBorder="1" applyAlignment="1">
      <alignment horizontal="left" vertical="center" indent="1"/>
    </xf>
    <xf numFmtId="0" fontId="13" fillId="2" borderId="14" xfId="0" applyFont="1" applyFill="1" applyBorder="1" applyAlignment="1">
      <alignment horizontal="left" vertical="center" indent="1"/>
    </xf>
    <xf numFmtId="0" fontId="14" fillId="0" borderId="18" xfId="0" applyFont="1" applyBorder="1" applyAlignment="1">
      <alignment horizontal="left" vertical="center" indent="1"/>
    </xf>
    <xf numFmtId="0" fontId="14" fillId="0" borderId="14" xfId="0" applyFont="1" applyBorder="1" applyAlignment="1">
      <alignment horizontal="right" vertical="center" indent="1"/>
    </xf>
    <xf numFmtId="0" fontId="14" fillId="0" borderId="15" xfId="0" applyFont="1" applyBorder="1" applyAlignment="1">
      <alignment horizontal="right" vertical="center" indent="1"/>
    </xf>
    <xf numFmtId="166" fontId="13" fillId="2" borderId="16" xfId="0" applyNumberFormat="1" applyFont="1" applyFill="1" applyBorder="1" applyAlignment="1">
      <alignment horizontal="right" vertical="center" indent="1"/>
    </xf>
    <xf numFmtId="168" fontId="13" fillId="2" borderId="16" xfId="1" applyNumberFormat="1" applyFont="1" applyFill="1" applyBorder="1" applyAlignment="1">
      <alignment horizontal="right" vertical="center" indent="1"/>
    </xf>
    <xf numFmtId="3" fontId="13" fillId="2" borderId="16" xfId="0" applyNumberFormat="1" applyFont="1" applyFill="1" applyBorder="1" applyAlignment="1">
      <alignment horizontal="right" vertical="center" indent="1"/>
    </xf>
    <xf numFmtId="9" fontId="13" fillId="2" borderId="17" xfId="1" applyNumberFormat="1" applyFont="1" applyFill="1" applyBorder="1" applyAlignment="1">
      <alignment horizontal="right" vertical="center" indent="1"/>
    </xf>
    <xf numFmtId="166" fontId="13" fillId="0" borderId="14" xfId="0" applyNumberFormat="1" applyFont="1" applyBorder="1" applyAlignment="1">
      <alignment horizontal="right" vertical="center" indent="1"/>
    </xf>
    <xf numFmtId="168" fontId="13" fillId="0" borderId="14" xfId="1" applyNumberFormat="1" applyFont="1" applyBorder="1" applyAlignment="1">
      <alignment horizontal="right" vertical="center" indent="1"/>
    </xf>
    <xf numFmtId="3" fontId="13" fillId="0" borderId="14" xfId="0" applyNumberFormat="1" applyFont="1" applyBorder="1" applyAlignment="1">
      <alignment horizontal="right" vertical="center" indent="1"/>
    </xf>
    <xf numFmtId="9" fontId="13" fillId="0" borderId="15" xfId="1" applyNumberFormat="1" applyFont="1" applyBorder="1" applyAlignment="1">
      <alignment horizontal="right" vertical="center" indent="1"/>
    </xf>
    <xf numFmtId="166" fontId="13" fillId="2" borderId="14" xfId="0" applyNumberFormat="1" applyFont="1" applyFill="1" applyBorder="1" applyAlignment="1">
      <alignment horizontal="right" vertical="center" indent="1"/>
    </xf>
    <xf numFmtId="168" fontId="13" fillId="2" borderId="14" xfId="1" applyNumberFormat="1" applyFont="1" applyFill="1" applyBorder="1" applyAlignment="1">
      <alignment horizontal="right" vertical="center" indent="1"/>
    </xf>
    <xf numFmtId="3" fontId="13" fillId="2" borderId="14" xfId="0" applyNumberFormat="1" applyFont="1" applyFill="1" applyBorder="1" applyAlignment="1">
      <alignment horizontal="right" vertical="center" indent="1"/>
    </xf>
    <xf numFmtId="9" fontId="13" fillId="2" borderId="15" xfId="1" applyNumberFormat="1" applyFont="1" applyFill="1" applyBorder="1" applyAlignment="1">
      <alignment horizontal="right" vertical="center" indent="1"/>
    </xf>
    <xf numFmtId="166" fontId="14" fillId="0" borderId="18" xfId="0" applyNumberFormat="1" applyFont="1" applyBorder="1" applyAlignment="1">
      <alignment horizontal="right" vertical="center" indent="1"/>
    </xf>
    <xf numFmtId="168" fontId="14" fillId="0" borderId="18" xfId="0" applyNumberFormat="1" applyFont="1" applyBorder="1" applyAlignment="1">
      <alignment horizontal="right" vertical="center" indent="1"/>
    </xf>
    <xf numFmtId="3" fontId="14" fillId="0" borderId="18" xfId="0" applyNumberFormat="1" applyFont="1" applyBorder="1" applyAlignment="1">
      <alignment horizontal="right" vertical="center" indent="1"/>
    </xf>
    <xf numFmtId="0" fontId="14" fillId="0" borderId="13" xfId="0" applyFont="1" applyBorder="1" applyAlignment="1">
      <alignment horizontal="right" vertical="center" indent="1"/>
    </xf>
    <xf numFmtId="0" fontId="0" fillId="0" borderId="0" xfId="0" applyAlignment="1">
      <alignment horizontal="right" indent="1"/>
    </xf>
    <xf numFmtId="171" fontId="22" fillId="0" borderId="9" xfId="1" applyNumberFormat="1" applyFont="1" applyBorder="1" applyAlignment="1">
      <alignment horizontal="center" vertical="center"/>
    </xf>
    <xf numFmtId="167" fontId="23" fillId="0" borderId="9" xfId="1" applyNumberFormat="1" applyFont="1" applyBorder="1" applyAlignment="1">
      <alignment horizontal="center" vertical="center"/>
    </xf>
    <xf numFmtId="9" fontId="23" fillId="0" borderId="9" xfId="1" applyFont="1" applyBorder="1" applyAlignment="1">
      <alignment horizontal="center" vertical="center"/>
    </xf>
    <xf numFmtId="0" fontId="0" fillId="12" borderId="0" xfId="0" applyFill="1"/>
    <xf numFmtId="0" fontId="0" fillId="12" borderId="0" xfId="0" applyFill="1" applyAlignment="1">
      <alignment horizontal="center"/>
    </xf>
    <xf numFmtId="0" fontId="20" fillId="0" borderId="0" xfId="0" applyNumberFormat="1" applyFont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right" vertical="center"/>
    </xf>
    <xf numFmtId="3" fontId="5" fillId="0" borderId="8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165" fontId="10" fillId="3" borderId="6" xfId="0" applyNumberFormat="1" applyFont="1" applyFill="1" applyBorder="1" applyAlignment="1">
      <alignment horizontal="left" vertical="center"/>
    </xf>
    <xf numFmtId="165" fontId="10" fillId="3" borderId="7" xfId="0" applyNumberFormat="1" applyFont="1" applyFill="1" applyBorder="1" applyAlignment="1">
      <alignment horizontal="left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6" xfId="0" applyFont="1" applyFill="1" applyBorder="1" applyAlignment="1">
      <alignment horizontal="center" vertical="center"/>
    </xf>
    <xf numFmtId="3" fontId="11" fillId="0" borderId="9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21" fillId="0" borderId="0" xfId="0" applyFont="1" applyAlignment="1">
      <alignment horizontal="center" wrapText="1"/>
    </xf>
    <xf numFmtId="0" fontId="24" fillId="0" borderId="0" xfId="3" applyAlignment="1" applyProtection="1"/>
  </cellXfs>
  <cellStyles count="4">
    <cellStyle name="Hyperlink" xfId="3" builtinId="8"/>
    <cellStyle name="Normal" xfId="0" builtinId="0"/>
    <cellStyle name="Porcentagem" xfId="1" builtinId="5"/>
    <cellStyle name="Separador de milhares" xfId="2" builtinId="3"/>
  </cellStyles>
  <dxfs count="45"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left" vertical="center" textRotation="0" wrapText="1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numFmt numFmtId="4" formatCode="#,##0.00"/>
      <alignment horizontal="right" vertical="center" textRotation="0" wrapText="0" indent="0" relativeIndent="255" justifyLastLine="0" shrinkToFit="0" readingOrder="0"/>
    </dxf>
    <dxf>
      <numFmt numFmtId="170" formatCode="_-dd/mm/yyyy\ _-* &quot;(&quot;ddd&quot;)&quot;_-"/>
      <alignment horizontal="left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fill>
        <patternFill>
          <bgColor theme="4" tint="0.59996337778862885"/>
        </patternFill>
      </fill>
    </dxf>
    <dxf>
      <border>
        <top style="thin">
          <color theme="3" tint="-0.24994659260841701"/>
        </top>
        <vertical/>
        <horizontal/>
      </border>
    </dxf>
    <dxf>
      <font>
        <color theme="1" tint="0.499984740745262"/>
      </font>
      <fill>
        <patternFill patternType="darkUp">
          <fgColor theme="0" tint="-0.34998626667073579"/>
          <bgColor theme="0" tint="-4.9989318521683403E-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</border>
    </dxf>
    <dxf>
      <fill>
        <patternFill>
          <bgColor theme="9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4.8759388488761157E-2"/>
          <c:y val="0.16754968128983891"/>
          <c:w val="0.92343650408627731"/>
          <c:h val="0.71315673040869965"/>
        </c:manualLayout>
      </c:layout>
      <c:barChart>
        <c:barDir val="col"/>
        <c:grouping val="clustered"/>
        <c:ser>
          <c:idx val="1"/>
          <c:order val="0"/>
          <c:tx>
            <c:strRef>
              <c:f>'VISÃO GERAL'!$J$35</c:f>
              <c:strCache>
                <c:ptCount val="1"/>
                <c:pt idx="0">
                  <c:v>REALIZADO ACUM.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cat>
            <c:strRef>
              <c:f>'VISÃO GERAL'!$B$36:$B$47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'VISÃO GERAL'!$J$36:$J$47</c:f>
              <c:numCache>
                <c:formatCode>#,##0;;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gapWidth val="20"/>
        <c:axId val="112708224"/>
        <c:axId val="112714112"/>
      </c:barChart>
      <c:lineChart>
        <c:grouping val="standard"/>
        <c:ser>
          <c:idx val="2"/>
          <c:order val="1"/>
          <c:tx>
            <c:strRef>
              <c:f>'VISÃO GERAL'!$F$35</c:f>
              <c:strCache>
                <c:ptCount val="1"/>
                <c:pt idx="0">
                  <c:v>META MÊS AC.</c:v>
                </c:pt>
              </c:strCache>
            </c:strRef>
          </c:tx>
          <c:spPr>
            <a:ln w="38100">
              <a:prstDash val="sysDash"/>
            </a:ln>
          </c:spPr>
          <c:marker>
            <c:symbol val="circle"/>
            <c:size val="11"/>
            <c:spPr>
              <a:solidFill>
                <a:sysClr val="window" lastClr="FFFFFF"/>
              </a:solidFill>
              <a:ln w="38100"/>
            </c:spPr>
          </c:marker>
          <c:cat>
            <c:strRef>
              <c:f>'VISÃO GERAL'!$B$36:$B$47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'VISÃO GERAL'!$F$36:$F$47</c:f>
              <c:numCache>
                <c:formatCode>#,##0</c:formatCode>
                <c:ptCount val="12"/>
                <c:pt idx="0">
                  <c:v>5714.2857142857147</c:v>
                </c:pt>
                <c:pt idx="1">
                  <c:v>11428.571428571429</c:v>
                </c:pt>
                <c:pt idx="2">
                  <c:v>20000</c:v>
                </c:pt>
                <c:pt idx="3">
                  <c:v>22857.142857142859</c:v>
                </c:pt>
                <c:pt idx="4">
                  <c:v>25714.285714285717</c:v>
                </c:pt>
                <c:pt idx="5">
                  <c:v>28571.428571428576</c:v>
                </c:pt>
                <c:pt idx="6">
                  <c:v>34285.71428571429</c:v>
                </c:pt>
                <c:pt idx="7">
                  <c:v>35714.285714285717</c:v>
                </c:pt>
                <c:pt idx="8">
                  <c:v>37142.857142857145</c:v>
                </c:pt>
                <c:pt idx="9">
                  <c:v>40000</c:v>
                </c:pt>
                <c:pt idx="10">
                  <c:v>42857.142857142855</c:v>
                </c:pt>
                <c:pt idx="11">
                  <c:v>50000</c:v>
                </c:pt>
              </c:numCache>
            </c:numRef>
          </c:val>
        </c:ser>
        <c:marker val="1"/>
        <c:axId val="112708224"/>
        <c:axId val="112714112"/>
      </c:lineChart>
      <c:catAx>
        <c:axId val="112708224"/>
        <c:scaling>
          <c:orientation val="minMax"/>
        </c:scaling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tickLblPos val="nextTo"/>
        <c:crossAx val="112714112"/>
        <c:crosses val="autoZero"/>
        <c:auto val="1"/>
        <c:lblAlgn val="ctr"/>
        <c:lblOffset val="100"/>
      </c:catAx>
      <c:valAx>
        <c:axId val="112714112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;" sourceLinked="1"/>
        <c:tickLblPos val="nextTo"/>
        <c:crossAx val="112708224"/>
        <c:crosses val="autoZero"/>
        <c:crossBetween val="between"/>
      </c:valAx>
    </c:plotArea>
    <c:legend>
      <c:legendPos val="t"/>
      <c:layout/>
    </c:legend>
    <c:plotVisOnly val="1"/>
    <c:dispBlanksAs val="gap"/>
  </c:chart>
  <c:spPr>
    <a:noFill/>
    <a:ln>
      <a:noFill/>
    </a:ln>
  </c:spPr>
  <c:txPr>
    <a:bodyPr/>
    <a:lstStyle/>
    <a:p>
      <a:pPr>
        <a:defRPr sz="1100"/>
      </a:pPr>
      <a:endParaRPr lang="pt-BR"/>
    </a:p>
  </c:txPr>
  <c:printSettings>
    <c:headerFooter/>
    <c:pageMargins b="0.78740157499999996" l="0.511811024" r="0.511811024" t="0.78740157499999996" header="0.31496062000000075" footer="0.314960620000000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6"/>
  <c:chart>
    <c:plotArea>
      <c:layout>
        <c:manualLayout>
          <c:layoutTarget val="inner"/>
          <c:xMode val="edge"/>
          <c:yMode val="edge"/>
          <c:x val="0.21963032789915343"/>
          <c:y val="0.14230041693666098"/>
          <c:w val="0.56073959064976064"/>
          <c:h val="0.59569841799700263"/>
        </c:manualLayout>
      </c:layout>
      <c:pieChart>
        <c:varyColors val="1"/>
        <c:ser>
          <c:idx val="0"/>
          <c:order val="0"/>
          <c:explosion val="5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pt-BR"/>
              </a:p>
            </c:txPr>
            <c:dLblPos val="outEnd"/>
            <c:showLegendKey val="1"/>
            <c:showVal val="1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('VISÃO GERAL'!$J$17,'VISÃO GERAL'!$J$20)</c:f>
              <c:strCache>
                <c:ptCount val="2"/>
                <c:pt idx="0">
                  <c:v>REALIZADO (0,0%)</c:v>
                </c:pt>
                <c:pt idx="1">
                  <c:v>META A REALIZAR (100,0%)</c:v>
                </c:pt>
              </c:strCache>
            </c:strRef>
          </c:cat>
          <c:val>
            <c:numRef>
              <c:f>('VISÃO GERAL'!$J$18,'VISÃO GERAL'!$J$21)</c:f>
              <c:numCache>
                <c:formatCode>#,##0;;</c:formatCode>
                <c:ptCount val="2"/>
                <c:pt idx="0" formatCode="_-* #,##0_-;\-* #,##0_-;_-* &quot;-&quot;??_-;_-@_-">
                  <c:v>0</c:v>
                </c:pt>
                <c:pt idx="1">
                  <c:v>50000</c:v>
                </c:pt>
              </c:numCache>
            </c:numRef>
          </c:val>
        </c:ser>
        <c:firstSliceAng val="0"/>
      </c:pieChart>
    </c:plotArea>
    <c:legend>
      <c:legendPos val="tr"/>
      <c:layout>
        <c:manualLayout>
          <c:xMode val="edge"/>
          <c:yMode val="edge"/>
          <c:x val="2.8169014084507043E-2"/>
          <c:y val="0.9044056525353289"/>
          <c:w val="0.94366197183098588"/>
          <c:h val="8.0407904124203927E-2"/>
        </c:manualLayout>
      </c:layout>
      <c:overlay val="1"/>
      <c:spPr>
        <a:solidFill>
          <a:schemeClr val="accent1">
            <a:lumMod val="20000"/>
            <a:lumOff val="80000"/>
          </a:schemeClr>
        </a:solidFill>
      </c:spPr>
    </c:legend>
    <c:plotVisOnly val="1"/>
    <c:dispBlanksAs val="zero"/>
  </c:chart>
  <c:spPr>
    <a:ln>
      <a:noFill/>
    </a:ln>
  </c:spPr>
  <c:txPr>
    <a:bodyPr/>
    <a:lstStyle/>
    <a:p>
      <a:pPr>
        <a:defRPr sz="1100"/>
      </a:pPr>
      <a:endParaRPr lang="pt-BR"/>
    </a:p>
  </c:txPr>
  <c:printSettings>
    <c:headerFooter/>
    <c:pageMargins b="0.78740157499999996" l="0.511811024" r="0.511811024" t="0.78740157499999996" header="0.31496062000000036" footer="0.3149606200000003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4.8759388488761157E-2"/>
          <c:y val="0.16754968128983891"/>
          <c:w val="0.92343650408627731"/>
          <c:h val="0.71315673040869965"/>
        </c:manualLayout>
      </c:layout>
      <c:barChart>
        <c:barDir val="col"/>
        <c:grouping val="clustered"/>
        <c:ser>
          <c:idx val="1"/>
          <c:order val="0"/>
          <c:tx>
            <c:strRef>
              <c:f>'MÊS ATUAL'!$I$43</c:f>
              <c:strCache>
                <c:ptCount val="1"/>
                <c:pt idx="0">
                  <c:v>REALIZADO ACUM.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cat>
            <c:numRef>
              <c:f>'MÊS ATUAL'!$B$44:$B$74</c:f>
              <c:numCache>
                <c:formatCode>dd</c:formatCode>
                <c:ptCount val="31"/>
                <c:pt idx="0">
                  <c:v>42736</c:v>
                </c:pt>
                <c:pt idx="1">
                  <c:v>42737</c:v>
                </c:pt>
                <c:pt idx="2">
                  <c:v>42738</c:v>
                </c:pt>
                <c:pt idx="3">
                  <c:v>42739</c:v>
                </c:pt>
                <c:pt idx="4">
                  <c:v>42740</c:v>
                </c:pt>
                <c:pt idx="5">
                  <c:v>42741</c:v>
                </c:pt>
                <c:pt idx="6">
                  <c:v>42742</c:v>
                </c:pt>
                <c:pt idx="7">
                  <c:v>42743</c:v>
                </c:pt>
                <c:pt idx="8">
                  <c:v>42744</c:v>
                </c:pt>
                <c:pt idx="9">
                  <c:v>42745</c:v>
                </c:pt>
                <c:pt idx="10">
                  <c:v>42746</c:v>
                </c:pt>
                <c:pt idx="11">
                  <c:v>42747</c:v>
                </c:pt>
                <c:pt idx="12">
                  <c:v>42748</c:v>
                </c:pt>
                <c:pt idx="13">
                  <c:v>42749</c:v>
                </c:pt>
                <c:pt idx="14">
                  <c:v>42750</c:v>
                </c:pt>
                <c:pt idx="15">
                  <c:v>42751</c:v>
                </c:pt>
                <c:pt idx="16">
                  <c:v>42752</c:v>
                </c:pt>
                <c:pt idx="17">
                  <c:v>42753</c:v>
                </c:pt>
                <c:pt idx="18">
                  <c:v>42754</c:v>
                </c:pt>
                <c:pt idx="19">
                  <c:v>42755</c:v>
                </c:pt>
                <c:pt idx="20">
                  <c:v>42756</c:v>
                </c:pt>
                <c:pt idx="21">
                  <c:v>42757</c:v>
                </c:pt>
                <c:pt idx="22">
                  <c:v>42758</c:v>
                </c:pt>
                <c:pt idx="23">
                  <c:v>42759</c:v>
                </c:pt>
                <c:pt idx="24">
                  <c:v>42760</c:v>
                </c:pt>
                <c:pt idx="25">
                  <c:v>42761</c:v>
                </c:pt>
                <c:pt idx="26">
                  <c:v>42762</c:v>
                </c:pt>
                <c:pt idx="27">
                  <c:v>42763</c:v>
                </c:pt>
                <c:pt idx="28">
                  <c:v>42764</c:v>
                </c:pt>
                <c:pt idx="29">
                  <c:v>42765</c:v>
                </c:pt>
                <c:pt idx="30">
                  <c:v>42766</c:v>
                </c:pt>
              </c:numCache>
            </c:numRef>
          </c:cat>
          <c:val>
            <c:numRef>
              <c:f>'MÊS ATUAL'!$I$44:$I$74</c:f>
              <c:numCache>
                <c:formatCode>#,##0;;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</c:ser>
        <c:gapWidth val="20"/>
        <c:axId val="113026176"/>
        <c:axId val="113027712"/>
      </c:barChart>
      <c:lineChart>
        <c:grouping val="standard"/>
        <c:ser>
          <c:idx val="0"/>
          <c:order val="1"/>
          <c:tx>
            <c:strRef>
              <c:f>'MÊS ATUAL'!$H$43</c:f>
              <c:strCache>
                <c:ptCount val="1"/>
                <c:pt idx="0">
                  <c:v>META ORIG. ACUM.</c:v>
                </c:pt>
              </c:strCache>
            </c:strRef>
          </c:tx>
          <c:spPr>
            <a:ln w="38100">
              <a:prstDash val="sysDash"/>
            </a:ln>
          </c:spPr>
          <c:marker>
            <c:symbol val="circle"/>
            <c:size val="11"/>
            <c:spPr>
              <a:solidFill>
                <a:sysClr val="window" lastClr="FFFFFF"/>
              </a:solidFill>
              <a:ln w="38100"/>
            </c:spPr>
          </c:marker>
          <c:val>
            <c:numRef>
              <c:f>'MÊS ATUAL'!$H$44:$H$74</c:f>
              <c:numCache>
                <c:formatCode>#,##0;;</c:formatCode>
                <c:ptCount val="31"/>
                <c:pt idx="0">
                  <c:v>228.57142857142858</c:v>
                </c:pt>
                <c:pt idx="1">
                  <c:v>457.14285714285717</c:v>
                </c:pt>
                <c:pt idx="2">
                  <c:v>685.71428571428578</c:v>
                </c:pt>
                <c:pt idx="3">
                  <c:v>685.71428571428578</c:v>
                </c:pt>
                <c:pt idx="4">
                  <c:v>685.71428571428578</c:v>
                </c:pt>
                <c:pt idx="5">
                  <c:v>914.28571428571433</c:v>
                </c:pt>
                <c:pt idx="6">
                  <c:v>1142.8571428571429</c:v>
                </c:pt>
                <c:pt idx="7">
                  <c:v>1371.4285714285716</c:v>
                </c:pt>
                <c:pt idx="8">
                  <c:v>1600.0000000000002</c:v>
                </c:pt>
                <c:pt idx="9">
                  <c:v>1828.5714285714289</c:v>
                </c:pt>
                <c:pt idx="10">
                  <c:v>1828.5714285714289</c:v>
                </c:pt>
                <c:pt idx="11">
                  <c:v>1828.5714285714289</c:v>
                </c:pt>
                <c:pt idx="12">
                  <c:v>2285.7142857142862</c:v>
                </c:pt>
                <c:pt idx="13">
                  <c:v>2742.8571428571436</c:v>
                </c:pt>
                <c:pt idx="14">
                  <c:v>3200.0000000000009</c:v>
                </c:pt>
                <c:pt idx="15">
                  <c:v>3428.5714285714294</c:v>
                </c:pt>
                <c:pt idx="16">
                  <c:v>3657.1428571428578</c:v>
                </c:pt>
                <c:pt idx="17">
                  <c:v>3657.1428571428578</c:v>
                </c:pt>
                <c:pt idx="18">
                  <c:v>3657.1428571428578</c:v>
                </c:pt>
                <c:pt idx="19">
                  <c:v>4114.2857142857147</c:v>
                </c:pt>
                <c:pt idx="20">
                  <c:v>4342.8571428571431</c:v>
                </c:pt>
                <c:pt idx="21">
                  <c:v>4571.4285714285716</c:v>
                </c:pt>
                <c:pt idx="22">
                  <c:v>4800</c:v>
                </c:pt>
                <c:pt idx="23">
                  <c:v>5028.5714285714284</c:v>
                </c:pt>
                <c:pt idx="24">
                  <c:v>5028.5714285714284</c:v>
                </c:pt>
                <c:pt idx="25">
                  <c:v>5028.5714285714284</c:v>
                </c:pt>
                <c:pt idx="26">
                  <c:v>5257.1428571428569</c:v>
                </c:pt>
                <c:pt idx="27">
                  <c:v>5485.7142857142853</c:v>
                </c:pt>
                <c:pt idx="28">
                  <c:v>5485.7142857142853</c:v>
                </c:pt>
                <c:pt idx="29">
                  <c:v>5485.7142857142853</c:v>
                </c:pt>
                <c:pt idx="30">
                  <c:v>5714.2857142857138</c:v>
                </c:pt>
              </c:numCache>
            </c:numRef>
          </c:val>
        </c:ser>
        <c:ser>
          <c:idx val="2"/>
          <c:order val="2"/>
          <c:tx>
            <c:strRef>
              <c:f>'MÊS ATUAL'!$J$43</c:f>
              <c:strCache>
                <c:ptCount val="1"/>
                <c:pt idx="0">
                  <c:v>META AJUST. ACUM.</c:v>
                </c:pt>
              </c:strCache>
            </c:strRef>
          </c:tx>
          <c:spPr>
            <a:ln w="38100">
              <a:prstDash val="sysDash"/>
            </a:ln>
          </c:spPr>
          <c:marker>
            <c:symbol val="circle"/>
            <c:size val="11"/>
            <c:spPr>
              <a:solidFill>
                <a:sysClr val="window" lastClr="FFFFFF"/>
              </a:solidFill>
              <a:ln w="38100"/>
            </c:spPr>
          </c:marker>
          <c:val>
            <c:numRef>
              <c:f>'MÊS ATUAL'!$J$44:$J$74</c:f>
              <c:numCache>
                <c:formatCode>#,##0;;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</c:ser>
        <c:marker val="1"/>
        <c:axId val="113026176"/>
        <c:axId val="113027712"/>
      </c:lineChart>
      <c:catAx>
        <c:axId val="113026176"/>
        <c:scaling>
          <c:orientation val="minMax"/>
        </c:scaling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dd" sourceLinked="1"/>
        <c:tickLblPos val="nextTo"/>
        <c:crossAx val="113027712"/>
        <c:crosses val="autoZero"/>
        <c:auto val="1"/>
        <c:lblAlgn val="ctr"/>
        <c:lblOffset val="100"/>
      </c:catAx>
      <c:valAx>
        <c:axId val="113027712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;" sourceLinked="1"/>
        <c:tickLblPos val="nextTo"/>
        <c:crossAx val="113026176"/>
        <c:crosses val="autoZero"/>
        <c:crossBetween val="between"/>
      </c:valAx>
    </c:plotArea>
    <c:legend>
      <c:legendPos val="t"/>
    </c:legend>
    <c:plotVisOnly val="1"/>
    <c:dispBlanksAs val="gap"/>
  </c:chart>
  <c:spPr>
    <a:noFill/>
    <a:ln>
      <a:noFill/>
    </a:ln>
  </c:spPr>
  <c:txPr>
    <a:bodyPr/>
    <a:lstStyle/>
    <a:p>
      <a:pPr>
        <a:defRPr sz="1800"/>
      </a:pPr>
      <a:endParaRPr lang="pt-BR"/>
    </a:p>
  </c:txPr>
  <c:printSettings>
    <c:headerFooter/>
    <c:pageMargins b="0.78740157499999996" l="0.511811024" r="0.511811024" t="0.78740157499999996" header="0.31496062000000075" footer="0.3149606200000007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DADOS!A2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hyperlink" Target="#'RELAT&#211;RIOS COMPLEMENTARES'!A1"/><Relationship Id="rId5" Type="http://schemas.openxmlformats.org/officeDocument/2006/relationships/hyperlink" Target="#'VIS&#195;O GERAL'!A1"/><Relationship Id="rId4" Type="http://schemas.openxmlformats.org/officeDocument/2006/relationships/hyperlink" Target="#'M&#202;S ATUAL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M&#202;S ATUAL'!A1"/><Relationship Id="rId2" Type="http://schemas.openxmlformats.org/officeDocument/2006/relationships/hyperlink" Target="#DADOS!A2"/><Relationship Id="rId1" Type="http://schemas.openxmlformats.org/officeDocument/2006/relationships/chart" Target="../charts/chart3.xml"/><Relationship Id="rId5" Type="http://schemas.openxmlformats.org/officeDocument/2006/relationships/hyperlink" Target="#'RELAT&#211;RIOS COMPLEMENTARES'!A1"/><Relationship Id="rId4" Type="http://schemas.openxmlformats.org/officeDocument/2006/relationships/hyperlink" Target="#'VIS&#195;O GERAL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VIS&#195;O GERAL'!A1"/><Relationship Id="rId2" Type="http://schemas.openxmlformats.org/officeDocument/2006/relationships/hyperlink" Target="#'M&#202;S ATUAL'!A1"/><Relationship Id="rId1" Type="http://schemas.openxmlformats.org/officeDocument/2006/relationships/hyperlink" Target="#DADOS!A2"/><Relationship Id="rId4" Type="http://schemas.openxmlformats.org/officeDocument/2006/relationships/hyperlink" Target="#'RELAT&#211;RIOS COMPLEMENTARES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VIS&#195;O GERAL'!A1"/><Relationship Id="rId2" Type="http://schemas.openxmlformats.org/officeDocument/2006/relationships/hyperlink" Target="#'M&#202;S ATUAL'!A1"/><Relationship Id="rId1" Type="http://schemas.openxmlformats.org/officeDocument/2006/relationships/hyperlink" Target="#DADOS!A2"/><Relationship Id="rId4" Type="http://schemas.openxmlformats.org/officeDocument/2006/relationships/hyperlink" Target="#'RELAT&#211;RIOS COMPLEMENTARES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7</xdr:col>
      <xdr:colOff>1369219</xdr:colOff>
      <xdr:row>29</xdr:row>
      <xdr:rowOff>174625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135736</xdr:colOff>
      <xdr:row>27</xdr:row>
      <xdr:rowOff>163220</xdr:rowOff>
    </xdr:from>
    <xdr:to>
      <xdr:col>2</xdr:col>
      <xdr:colOff>537734</xdr:colOff>
      <xdr:row>32</xdr:row>
      <xdr:rowOff>75111</xdr:rowOff>
    </xdr:to>
    <xdr:sp macro="" textlink="">
      <xdr:nvSpPr>
        <xdr:cNvPr id="3" name="Texto explicativo retangular 2"/>
        <xdr:cNvSpPr/>
      </xdr:nvSpPr>
      <xdr:spPr>
        <a:xfrm>
          <a:off x="315653" y="6227470"/>
          <a:ext cx="1788414" cy="631558"/>
        </a:xfrm>
        <a:prstGeom prst="wedgeRectCallout">
          <a:avLst>
            <a:gd name="adj1" fmla="val 25001"/>
            <a:gd name="adj2" fmla="val 91381"/>
          </a:avLst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pt-BR" sz="1000" i="1" baseline="0"/>
            <a:t>DISTRIBUA PESOS DE 1 A 100 PARA CRIAR SUA ESTRATÉGIA DE METAS MENSAIS</a:t>
          </a:r>
          <a:endParaRPr lang="pt-BR" sz="1000" i="1"/>
        </a:p>
      </xdr:txBody>
    </xdr:sp>
    <xdr:clientData fPrintsWithSheet="0"/>
  </xdr:twoCellAnchor>
  <xdr:twoCellAnchor editAs="absolute">
    <xdr:from>
      <xdr:col>1</xdr:col>
      <xdr:colOff>766769</xdr:colOff>
      <xdr:row>8</xdr:row>
      <xdr:rowOff>38865</xdr:rowOff>
    </xdr:from>
    <xdr:to>
      <xdr:col>3</xdr:col>
      <xdr:colOff>35719</xdr:colOff>
      <xdr:row>12</xdr:row>
      <xdr:rowOff>141256</xdr:rowOff>
    </xdr:to>
    <xdr:sp macro="" textlink="">
      <xdr:nvSpPr>
        <xdr:cNvPr id="24" name="Texto explicativo retangular 23"/>
        <xdr:cNvSpPr/>
      </xdr:nvSpPr>
      <xdr:spPr>
        <a:xfrm>
          <a:off x="946686" y="2716448"/>
          <a:ext cx="1375033" cy="631558"/>
        </a:xfrm>
        <a:prstGeom prst="wedgeRectCallout">
          <a:avLst>
            <a:gd name="adj1" fmla="val -32423"/>
            <a:gd name="adj2" fmla="val -91129"/>
          </a:avLst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pt-BR" sz="1000" i="1" baseline="0"/>
            <a:t>DEFINA  AQUI O ANO A SER TRABALHADO</a:t>
          </a:r>
          <a:endParaRPr lang="pt-BR" sz="1000" i="1"/>
        </a:p>
      </xdr:txBody>
    </xdr:sp>
    <xdr:clientData fPrintsWithSheet="0"/>
  </xdr:twoCellAnchor>
  <xdr:twoCellAnchor>
    <xdr:from>
      <xdr:col>8</xdr:col>
      <xdr:colOff>0</xdr:colOff>
      <xdr:row>10</xdr:row>
      <xdr:rowOff>0</xdr:rowOff>
    </xdr:from>
    <xdr:to>
      <xdr:col>10</xdr:col>
      <xdr:colOff>1295400</xdr:colOff>
      <xdr:row>30</xdr:row>
      <xdr:rowOff>9525</xdr:rowOff>
    </xdr:to>
    <xdr:graphicFrame macro="">
      <xdr:nvGraphicFramePr>
        <xdr:cNvPr id="26" name="Gráfico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0</xdr:col>
      <xdr:colOff>0</xdr:colOff>
      <xdr:row>1</xdr:row>
      <xdr:rowOff>43391</xdr:rowOff>
    </xdr:from>
    <xdr:to>
      <xdr:col>11</xdr:col>
      <xdr:colOff>179916</xdr:colOff>
      <xdr:row>3</xdr:row>
      <xdr:rowOff>63500</xdr:rowOff>
    </xdr:to>
    <xdr:sp macro="" textlink="">
      <xdr:nvSpPr>
        <xdr:cNvPr id="27" name="Retângulo 26"/>
        <xdr:cNvSpPr/>
      </xdr:nvSpPr>
      <xdr:spPr>
        <a:xfrm>
          <a:off x="0" y="1186391"/>
          <a:ext cx="13557249" cy="549276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lang="pt-BR" sz="1300" b="1" i="1" baseline="0"/>
            <a:t>  PLANILHA PARA ACOMPANHAMENTO DE METAS E RESULTADOS DE VENDAS MENSAIS</a:t>
          </a:r>
        </a:p>
      </xdr:txBody>
    </xdr:sp>
    <xdr:clientData fPrintsWithSheet="0"/>
  </xdr:twoCellAnchor>
  <xdr:twoCellAnchor editAs="absolute">
    <xdr:from>
      <xdr:col>8</xdr:col>
      <xdr:colOff>596105</xdr:colOff>
      <xdr:row>2</xdr:row>
      <xdr:rowOff>78807</xdr:rowOff>
    </xdr:from>
    <xdr:to>
      <xdr:col>9</xdr:col>
      <xdr:colOff>447937</xdr:colOff>
      <xdr:row>2</xdr:row>
      <xdr:rowOff>422244</xdr:rowOff>
    </xdr:to>
    <xdr:sp macro="" textlink="">
      <xdr:nvSpPr>
        <xdr:cNvPr id="28" name="Retângulo de cantos arredondados 27">
          <a:hlinkClick xmlns:r="http://schemas.openxmlformats.org/officeDocument/2006/relationships" r:id="rId3"/>
        </xdr:cNvPr>
        <xdr:cNvSpPr/>
      </xdr:nvSpPr>
      <xdr:spPr>
        <a:xfrm>
          <a:off x="9814188" y="1274724"/>
          <a:ext cx="1238249" cy="343437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pt-BR" sz="1000" b="1"/>
            <a:t>BASE</a:t>
          </a:r>
          <a:r>
            <a:rPr lang="pt-BR" sz="1000" b="1" baseline="0"/>
            <a:t> DE DADOS</a:t>
          </a:r>
          <a:endParaRPr lang="pt-BR" sz="1000" b="1"/>
        </a:p>
      </xdr:txBody>
    </xdr:sp>
    <xdr:clientData fPrintsWithSheet="0"/>
  </xdr:twoCellAnchor>
  <xdr:twoCellAnchor editAs="absolute">
    <xdr:from>
      <xdr:col>6</xdr:col>
      <xdr:colOff>1382746</xdr:colOff>
      <xdr:row>2</xdr:row>
      <xdr:rowOff>78807</xdr:rowOff>
    </xdr:from>
    <xdr:to>
      <xdr:col>8</xdr:col>
      <xdr:colOff>477909</xdr:colOff>
      <xdr:row>2</xdr:row>
      <xdr:rowOff>422244</xdr:rowOff>
    </xdr:to>
    <xdr:sp macro="" textlink="">
      <xdr:nvSpPr>
        <xdr:cNvPr id="29" name="Retângulo de cantos arredondados 28">
          <a:hlinkClick xmlns:r="http://schemas.openxmlformats.org/officeDocument/2006/relationships" r:id="rId4"/>
        </xdr:cNvPr>
        <xdr:cNvSpPr/>
      </xdr:nvSpPr>
      <xdr:spPr>
        <a:xfrm>
          <a:off x="7827996" y="1274724"/>
          <a:ext cx="1867996" cy="343437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pt-BR" sz="1000" b="1"/>
            <a:t>RELATÓRIO</a:t>
          </a:r>
          <a:r>
            <a:rPr lang="pt-BR" sz="1000" b="1" baseline="0"/>
            <a:t> DO MÊS ATUAL</a:t>
          </a:r>
          <a:endParaRPr lang="pt-BR" sz="1000" b="1"/>
        </a:p>
      </xdr:txBody>
    </xdr:sp>
    <xdr:clientData fPrintsWithSheet="0"/>
  </xdr:twoCellAnchor>
  <xdr:twoCellAnchor editAs="absolute">
    <xdr:from>
      <xdr:col>6</xdr:col>
      <xdr:colOff>214192</xdr:colOff>
      <xdr:row>2</xdr:row>
      <xdr:rowOff>78807</xdr:rowOff>
    </xdr:from>
    <xdr:to>
      <xdr:col>6</xdr:col>
      <xdr:colOff>1265911</xdr:colOff>
      <xdr:row>2</xdr:row>
      <xdr:rowOff>422244</xdr:rowOff>
    </xdr:to>
    <xdr:sp macro="" textlink="">
      <xdr:nvSpPr>
        <xdr:cNvPr id="30" name="Retângulo de cantos arredondados 29">
          <a:hlinkClick xmlns:r="http://schemas.openxmlformats.org/officeDocument/2006/relationships" r:id="rId5"/>
        </xdr:cNvPr>
        <xdr:cNvSpPr/>
      </xdr:nvSpPr>
      <xdr:spPr>
        <a:xfrm>
          <a:off x="6659442" y="1274724"/>
          <a:ext cx="1051719" cy="343437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000" b="1"/>
            <a:t>VISÃO</a:t>
          </a:r>
          <a:r>
            <a:rPr lang="pt-BR" sz="1000" b="1" baseline="0"/>
            <a:t> GERAL</a:t>
          </a:r>
          <a:endParaRPr lang="pt-BR" sz="1000" b="1"/>
        </a:p>
      </xdr:txBody>
    </xdr:sp>
    <xdr:clientData fPrintsWithSheet="0"/>
  </xdr:twoCellAnchor>
  <xdr:twoCellAnchor editAs="absolute">
    <xdr:from>
      <xdr:col>9</xdr:col>
      <xdr:colOff>563448</xdr:colOff>
      <xdr:row>2</xdr:row>
      <xdr:rowOff>78807</xdr:rowOff>
    </xdr:from>
    <xdr:to>
      <xdr:col>10</xdr:col>
      <xdr:colOff>1373111</xdr:colOff>
      <xdr:row>2</xdr:row>
      <xdr:rowOff>422244</xdr:rowOff>
    </xdr:to>
    <xdr:sp macro="" textlink="">
      <xdr:nvSpPr>
        <xdr:cNvPr id="31" name="Retângulo de cantos arredondados 30">
          <a:hlinkClick xmlns:r="http://schemas.openxmlformats.org/officeDocument/2006/relationships" r:id="rId6"/>
        </xdr:cNvPr>
        <xdr:cNvSpPr/>
      </xdr:nvSpPr>
      <xdr:spPr>
        <a:xfrm>
          <a:off x="11167948" y="1274724"/>
          <a:ext cx="2196080" cy="343437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pt-BR" sz="1000" b="1"/>
            <a:t>RELATÓRIO</a:t>
          </a:r>
          <a:r>
            <a:rPr lang="pt-BR" sz="1000" b="1" baseline="0"/>
            <a:t>S COMPLEMENTARES</a:t>
          </a:r>
          <a:endParaRPr lang="pt-BR" sz="1000" b="1"/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178592</xdr:colOff>
      <xdr:row>18</xdr:row>
      <xdr:rowOff>0</xdr:rowOff>
    </xdr:from>
    <xdr:to>
      <xdr:col>10</xdr:col>
      <xdr:colOff>0</xdr:colOff>
      <xdr:row>38</xdr:row>
      <xdr:rowOff>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8</xdr:col>
      <xdr:colOff>523875</xdr:colOff>
      <xdr:row>12</xdr:row>
      <xdr:rowOff>47626</xdr:rowOff>
    </xdr:from>
    <xdr:to>
      <xdr:col>9</xdr:col>
      <xdr:colOff>595313</xdr:colOff>
      <xdr:row>14</xdr:row>
      <xdr:rowOff>464343</xdr:rowOff>
    </xdr:to>
    <xdr:sp macro="" textlink="">
      <xdr:nvSpPr>
        <xdr:cNvPr id="65" name="Texto explicativo retangular 64"/>
        <xdr:cNvSpPr/>
      </xdr:nvSpPr>
      <xdr:spPr>
        <a:xfrm>
          <a:off x="11668125" y="3222626"/>
          <a:ext cx="2246313" cy="892967"/>
        </a:xfrm>
        <a:prstGeom prst="wedgeRectCallout">
          <a:avLst>
            <a:gd name="adj1" fmla="val 3106"/>
            <a:gd name="adj2" fmla="val -89953"/>
          </a:avLst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pt-BR" sz="1600" i="1"/>
            <a:t>SELECIONE O MÊS NA LISTA ACIMA</a:t>
          </a:r>
        </a:p>
      </xdr:txBody>
    </xdr:sp>
    <xdr:clientData fPrintsWithSheet="0"/>
  </xdr:twoCellAnchor>
  <xdr:twoCellAnchor editAs="absolute">
    <xdr:from>
      <xdr:col>1</xdr:col>
      <xdr:colOff>95250</xdr:colOff>
      <xdr:row>34</xdr:row>
      <xdr:rowOff>266700</xdr:rowOff>
    </xdr:from>
    <xdr:to>
      <xdr:col>4</xdr:col>
      <xdr:colOff>52388</xdr:colOff>
      <xdr:row>37</xdr:row>
      <xdr:rowOff>7142</xdr:rowOff>
    </xdr:to>
    <xdr:sp macro="" textlink="">
      <xdr:nvSpPr>
        <xdr:cNvPr id="24" name="Texto explicativo retangular 23"/>
        <xdr:cNvSpPr/>
      </xdr:nvSpPr>
      <xdr:spPr>
        <a:xfrm>
          <a:off x="285750" y="11029950"/>
          <a:ext cx="2262188" cy="892967"/>
        </a:xfrm>
        <a:prstGeom prst="wedgeRectCallout">
          <a:avLst>
            <a:gd name="adj1" fmla="val 25001"/>
            <a:gd name="adj2" fmla="val 91381"/>
          </a:avLst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pt-BR" sz="1600" i="1"/>
            <a:t>ESPECIFIQUE</a:t>
          </a:r>
          <a:r>
            <a:rPr lang="pt-BR" sz="1600" i="1" baseline="0"/>
            <a:t> OS DIAS TRABALHADOS COM PESOS DE 1 A 100</a:t>
          </a:r>
          <a:endParaRPr lang="pt-BR" sz="1600" i="1"/>
        </a:p>
      </xdr:txBody>
    </xdr:sp>
    <xdr:clientData fPrintsWithSheet="0"/>
  </xdr:twoCellAnchor>
  <xdr:twoCellAnchor editAs="absolute">
    <xdr:from>
      <xdr:col>0</xdr:col>
      <xdr:colOff>15875</xdr:colOff>
      <xdr:row>6</xdr:row>
      <xdr:rowOff>79377</xdr:rowOff>
    </xdr:from>
    <xdr:to>
      <xdr:col>10</xdr:col>
      <xdr:colOff>174624</xdr:colOff>
      <xdr:row>7</xdr:row>
      <xdr:rowOff>607219</xdr:rowOff>
    </xdr:to>
    <xdr:sp macro="" textlink="">
      <xdr:nvSpPr>
        <xdr:cNvPr id="25" name="Retângulo 24"/>
        <xdr:cNvSpPr/>
      </xdr:nvSpPr>
      <xdr:spPr>
        <a:xfrm>
          <a:off x="15875" y="1127127"/>
          <a:ext cx="15684499" cy="623092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lang="pt-BR" sz="1600" b="1" i="1" baseline="0"/>
            <a:t>PLANILHA PARA ACOMPANHAMENTO DE METAS E RESULTADOS DE VENDAS MENSAIS</a:t>
          </a:r>
        </a:p>
      </xdr:txBody>
    </xdr:sp>
    <xdr:clientData fPrintsWithSheet="0"/>
  </xdr:twoCellAnchor>
  <xdr:twoCellAnchor editAs="absolute">
    <xdr:from>
      <xdr:col>8</xdr:col>
      <xdr:colOff>829012</xdr:colOff>
      <xdr:row>7</xdr:row>
      <xdr:rowOff>71439</xdr:rowOff>
    </xdr:from>
    <xdr:to>
      <xdr:col>8</xdr:col>
      <xdr:colOff>2067261</xdr:colOff>
      <xdr:row>7</xdr:row>
      <xdr:rowOff>484189</xdr:rowOff>
    </xdr:to>
    <xdr:sp macro="" textlink="">
      <xdr:nvSpPr>
        <xdr:cNvPr id="26" name="Retângulo de cantos arredondados 25">
          <a:hlinkClick xmlns:r="http://schemas.openxmlformats.org/officeDocument/2006/relationships" r:id="rId2"/>
        </xdr:cNvPr>
        <xdr:cNvSpPr/>
      </xdr:nvSpPr>
      <xdr:spPr>
        <a:xfrm>
          <a:off x="11997075" y="1214439"/>
          <a:ext cx="1238249" cy="41275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pt-BR" sz="1100" b="1"/>
            <a:t>BASE</a:t>
          </a:r>
          <a:r>
            <a:rPr lang="pt-BR" sz="1100" b="1" baseline="0"/>
            <a:t> DE DADOS</a:t>
          </a:r>
          <a:endParaRPr lang="pt-BR" sz="1100" b="1"/>
        </a:p>
      </xdr:txBody>
    </xdr:sp>
    <xdr:clientData fPrintsWithSheet="0"/>
  </xdr:twoCellAnchor>
  <xdr:twoCellAnchor editAs="absolute">
    <xdr:from>
      <xdr:col>7</xdr:col>
      <xdr:colOff>1023024</xdr:colOff>
      <xdr:row>7</xdr:row>
      <xdr:rowOff>71439</xdr:rowOff>
    </xdr:from>
    <xdr:to>
      <xdr:col>8</xdr:col>
      <xdr:colOff>710816</xdr:colOff>
      <xdr:row>7</xdr:row>
      <xdr:rowOff>484189</xdr:rowOff>
    </xdr:to>
    <xdr:sp macro="" textlink="">
      <xdr:nvSpPr>
        <xdr:cNvPr id="27" name="Retângulo de cantos arredondados 26">
          <a:hlinkClick xmlns:r="http://schemas.openxmlformats.org/officeDocument/2006/relationships" r:id="rId3"/>
        </xdr:cNvPr>
        <xdr:cNvSpPr/>
      </xdr:nvSpPr>
      <xdr:spPr>
        <a:xfrm>
          <a:off x="10012243" y="1214439"/>
          <a:ext cx="1866636" cy="412750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100" b="1"/>
            <a:t>RELATÓRIO</a:t>
          </a:r>
          <a:r>
            <a:rPr lang="pt-BR" sz="1100" b="1" baseline="0"/>
            <a:t> DO MÊS ATUAL</a:t>
          </a:r>
          <a:endParaRPr lang="pt-BR" sz="1100" b="1"/>
        </a:p>
      </xdr:txBody>
    </xdr:sp>
    <xdr:clientData fPrintsWithSheet="0"/>
  </xdr:twoCellAnchor>
  <xdr:twoCellAnchor editAs="absolute">
    <xdr:from>
      <xdr:col>6</xdr:col>
      <xdr:colOff>2031954</xdr:colOff>
      <xdr:row>7</xdr:row>
      <xdr:rowOff>71439</xdr:rowOff>
    </xdr:from>
    <xdr:to>
      <xdr:col>7</xdr:col>
      <xdr:colOff>904828</xdr:colOff>
      <xdr:row>7</xdr:row>
      <xdr:rowOff>484189</xdr:rowOff>
    </xdr:to>
    <xdr:sp macro="" textlink="">
      <xdr:nvSpPr>
        <xdr:cNvPr id="28" name="Retângulo de cantos arredondados 27">
          <a:hlinkClick xmlns:r="http://schemas.openxmlformats.org/officeDocument/2006/relationships" r:id="rId4"/>
        </xdr:cNvPr>
        <xdr:cNvSpPr/>
      </xdr:nvSpPr>
      <xdr:spPr>
        <a:xfrm>
          <a:off x="8842329" y="1214439"/>
          <a:ext cx="1051718" cy="41275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pt-BR" sz="1100" b="1"/>
            <a:t>VISÃO</a:t>
          </a:r>
          <a:r>
            <a:rPr lang="pt-BR" sz="1100" b="1" baseline="0"/>
            <a:t> GERAL</a:t>
          </a:r>
          <a:endParaRPr lang="pt-BR" sz="1100" b="1"/>
        </a:p>
      </xdr:txBody>
    </xdr:sp>
    <xdr:clientData fPrintsWithSheet="0"/>
  </xdr:twoCellAnchor>
  <xdr:twoCellAnchor editAs="absolute">
    <xdr:from>
      <xdr:col>9</xdr:col>
      <xdr:colOff>5290</xdr:colOff>
      <xdr:row>7</xdr:row>
      <xdr:rowOff>71439</xdr:rowOff>
    </xdr:from>
    <xdr:to>
      <xdr:col>10</xdr:col>
      <xdr:colOff>21165</xdr:colOff>
      <xdr:row>7</xdr:row>
      <xdr:rowOff>484189</xdr:rowOff>
    </xdr:to>
    <xdr:sp macro="" textlink="">
      <xdr:nvSpPr>
        <xdr:cNvPr id="29" name="Retângulo de cantos arredondados 28">
          <a:hlinkClick xmlns:r="http://schemas.openxmlformats.org/officeDocument/2006/relationships" r:id="rId5"/>
        </xdr:cNvPr>
        <xdr:cNvSpPr/>
      </xdr:nvSpPr>
      <xdr:spPr>
        <a:xfrm>
          <a:off x="13352196" y="1214439"/>
          <a:ext cx="2194719" cy="41275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pt-BR" sz="1100" b="1"/>
            <a:t>RELATÓRIO</a:t>
          </a:r>
          <a:r>
            <a:rPr lang="pt-BR" sz="1100" b="1" baseline="0"/>
            <a:t>S COMPLEMENTARES</a:t>
          </a:r>
          <a:endParaRPr lang="pt-BR" sz="1100" b="1"/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142875</xdr:colOff>
      <xdr:row>21</xdr:row>
      <xdr:rowOff>190500</xdr:rowOff>
    </xdr:from>
    <xdr:to>
      <xdr:col>10</xdr:col>
      <xdr:colOff>93663</xdr:colOff>
      <xdr:row>23</xdr:row>
      <xdr:rowOff>321467</xdr:rowOff>
    </xdr:to>
    <xdr:sp macro="" textlink="">
      <xdr:nvSpPr>
        <xdr:cNvPr id="2" name="Texto explicativo retangular 1"/>
        <xdr:cNvSpPr/>
      </xdr:nvSpPr>
      <xdr:spPr>
        <a:xfrm>
          <a:off x="10391775" y="8105775"/>
          <a:ext cx="2179638" cy="892967"/>
        </a:xfrm>
        <a:prstGeom prst="wedgeRectCallout">
          <a:avLst>
            <a:gd name="adj1" fmla="val -74177"/>
            <a:gd name="adj2" fmla="val 42314"/>
          </a:avLst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pt-BR" sz="900" i="1"/>
            <a:t>ACRESCENTE</a:t>
          </a:r>
          <a:r>
            <a:rPr lang="pt-BR" sz="900" i="1" baseline="0"/>
            <a:t> MAIS LINHAS CLICANDO NA ÚLTIMA CÉLULA DO CANTO INFERIOR  DIREITO DA TABELA E PRESSIONANDO A TECLA [</a:t>
          </a:r>
          <a:r>
            <a:rPr lang="pt-BR" sz="900" b="1" i="1" baseline="0"/>
            <a:t>TAB</a:t>
          </a:r>
          <a:r>
            <a:rPr lang="pt-BR" sz="900" i="1" baseline="0"/>
            <a:t>] NO SEU TECLADO.</a:t>
          </a:r>
          <a:endParaRPr lang="pt-BR" sz="900" i="1"/>
        </a:p>
      </xdr:txBody>
    </xdr:sp>
    <xdr:clientData fPrintsWithSheet="0"/>
  </xdr:twoCellAnchor>
  <xdr:twoCellAnchor editAs="absolute">
    <xdr:from>
      <xdr:col>8</xdr:col>
      <xdr:colOff>495300</xdr:colOff>
      <xdr:row>24</xdr:row>
      <xdr:rowOff>323851</xdr:rowOff>
    </xdr:from>
    <xdr:to>
      <xdr:col>9</xdr:col>
      <xdr:colOff>1112838</xdr:colOff>
      <xdr:row>26</xdr:row>
      <xdr:rowOff>247651</xdr:rowOff>
    </xdr:to>
    <xdr:sp macro="" textlink="">
      <xdr:nvSpPr>
        <xdr:cNvPr id="3" name="Texto explicativo retangular 2"/>
        <xdr:cNvSpPr/>
      </xdr:nvSpPr>
      <xdr:spPr>
        <a:xfrm>
          <a:off x="10744200" y="9382126"/>
          <a:ext cx="1731963" cy="685800"/>
        </a:xfrm>
        <a:prstGeom prst="wedgeRectCallout">
          <a:avLst>
            <a:gd name="adj1" fmla="val -74909"/>
            <a:gd name="adj2" fmla="val -81133"/>
          </a:avLst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marL="0" indent="0" algn="ctr"/>
          <a:r>
            <a:rPr lang="pt-BR" sz="900" i="1">
              <a:solidFill>
                <a:schemeClr val="dk1"/>
              </a:solidFill>
              <a:latin typeface="+mn-lt"/>
              <a:ea typeface="+mn-ea"/>
              <a:cs typeface="+mn-cs"/>
            </a:rPr>
            <a:t>OU ARRASTE ESSA PONTA AZUL PARA BAIXO ATÉ ATINGIR  O NÚMERO DE LINHAS DESEJADO.</a:t>
          </a:r>
        </a:p>
      </xdr:txBody>
    </xdr:sp>
    <xdr:clientData fPrintsWithSheet="0"/>
  </xdr:twoCellAnchor>
  <xdr:twoCellAnchor editAs="absolute">
    <xdr:from>
      <xdr:col>0</xdr:col>
      <xdr:colOff>0</xdr:colOff>
      <xdr:row>0</xdr:row>
      <xdr:rowOff>0</xdr:rowOff>
    </xdr:from>
    <xdr:to>
      <xdr:col>10</xdr:col>
      <xdr:colOff>180974</xdr:colOff>
      <xdr:row>0</xdr:row>
      <xdr:rowOff>435429</xdr:rowOff>
    </xdr:to>
    <xdr:sp macro="" textlink="">
      <xdr:nvSpPr>
        <xdr:cNvPr id="4" name="Retângulo 3"/>
        <xdr:cNvSpPr/>
      </xdr:nvSpPr>
      <xdr:spPr>
        <a:xfrm>
          <a:off x="0" y="0"/>
          <a:ext cx="12658724" cy="435429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lang="pt-BR" sz="1100" b="1" i="1" baseline="0"/>
            <a:t>   PLANILHA PARA ACOMPANHAMENTO DE METAS E RESULTADOS DE VENDAS MENSAIS</a:t>
          </a:r>
        </a:p>
      </xdr:txBody>
    </xdr:sp>
    <xdr:clientData fPrintsWithSheet="0"/>
  </xdr:twoCellAnchor>
  <xdr:twoCellAnchor editAs="absolute">
    <xdr:from>
      <xdr:col>7</xdr:col>
      <xdr:colOff>1996312</xdr:colOff>
      <xdr:row>0</xdr:row>
      <xdr:rowOff>78808</xdr:rowOff>
    </xdr:from>
    <xdr:to>
      <xdr:col>7</xdr:col>
      <xdr:colOff>3234561</xdr:colOff>
      <xdr:row>0</xdr:row>
      <xdr:rowOff>340178</xdr:rowOff>
    </xdr:to>
    <xdr:sp macro="" textlink="">
      <xdr:nvSpPr>
        <xdr:cNvPr id="5" name="Retângulo de cantos arredondados 4">
          <a:hlinkClick xmlns:r="http://schemas.openxmlformats.org/officeDocument/2006/relationships" r:id="rId1"/>
        </xdr:cNvPr>
        <xdr:cNvSpPr/>
      </xdr:nvSpPr>
      <xdr:spPr>
        <a:xfrm>
          <a:off x="8997187" y="78808"/>
          <a:ext cx="1238249" cy="261370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000" b="1"/>
            <a:t>BASE</a:t>
          </a:r>
          <a:r>
            <a:rPr lang="pt-BR" sz="1000" b="1" baseline="0"/>
            <a:t> DE DADOS</a:t>
          </a:r>
          <a:endParaRPr lang="pt-BR" sz="1000" b="1"/>
        </a:p>
      </xdr:txBody>
    </xdr:sp>
    <xdr:clientData fPrintsWithSheet="0"/>
  </xdr:twoCellAnchor>
  <xdr:twoCellAnchor editAs="absolute">
    <xdr:from>
      <xdr:col>7</xdr:col>
      <xdr:colOff>10120</xdr:colOff>
      <xdr:row>0</xdr:row>
      <xdr:rowOff>78808</xdr:rowOff>
    </xdr:from>
    <xdr:to>
      <xdr:col>7</xdr:col>
      <xdr:colOff>1878116</xdr:colOff>
      <xdr:row>0</xdr:row>
      <xdr:rowOff>340178</xdr:rowOff>
    </xdr:to>
    <xdr:sp macro="" textlink="">
      <xdr:nvSpPr>
        <xdr:cNvPr id="6" name="Retângulo de cantos arredondados 5">
          <a:hlinkClick xmlns:r="http://schemas.openxmlformats.org/officeDocument/2006/relationships" r:id="rId2"/>
        </xdr:cNvPr>
        <xdr:cNvSpPr/>
      </xdr:nvSpPr>
      <xdr:spPr>
        <a:xfrm>
          <a:off x="7010995" y="78808"/>
          <a:ext cx="1867996" cy="26137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pt-BR" sz="1000" b="1"/>
            <a:t>RELATÓRIO</a:t>
          </a:r>
          <a:r>
            <a:rPr lang="pt-BR" sz="1000" b="1" baseline="0"/>
            <a:t> DO MÊS ATUAL</a:t>
          </a:r>
          <a:endParaRPr lang="pt-BR" sz="1000" b="1"/>
        </a:p>
      </xdr:txBody>
    </xdr:sp>
    <xdr:clientData fPrintsWithSheet="0"/>
  </xdr:twoCellAnchor>
  <xdr:twoCellAnchor editAs="absolute">
    <xdr:from>
      <xdr:col>5</xdr:col>
      <xdr:colOff>1070416</xdr:colOff>
      <xdr:row>0</xdr:row>
      <xdr:rowOff>78808</xdr:rowOff>
    </xdr:from>
    <xdr:to>
      <xdr:col>6</xdr:col>
      <xdr:colOff>1007710</xdr:colOff>
      <xdr:row>0</xdr:row>
      <xdr:rowOff>340178</xdr:rowOff>
    </xdr:to>
    <xdr:sp macro="" textlink="">
      <xdr:nvSpPr>
        <xdr:cNvPr id="7" name="Retângulo de cantos arredondados 6">
          <a:hlinkClick xmlns:r="http://schemas.openxmlformats.org/officeDocument/2006/relationships" r:id="rId3"/>
        </xdr:cNvPr>
        <xdr:cNvSpPr/>
      </xdr:nvSpPr>
      <xdr:spPr>
        <a:xfrm>
          <a:off x="5842441" y="78808"/>
          <a:ext cx="1051719" cy="26137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pt-BR" sz="1000" b="1"/>
            <a:t>VISÃO</a:t>
          </a:r>
          <a:r>
            <a:rPr lang="pt-BR" sz="1000" b="1" baseline="0"/>
            <a:t> GERAL</a:t>
          </a:r>
          <a:endParaRPr lang="pt-BR" sz="1000" b="1"/>
        </a:p>
      </xdr:txBody>
    </xdr:sp>
    <xdr:clientData fPrintsWithSheet="0"/>
  </xdr:twoCellAnchor>
  <xdr:twoCellAnchor editAs="absolute">
    <xdr:from>
      <xdr:col>8</xdr:col>
      <xdr:colOff>102047</xdr:colOff>
      <xdr:row>0</xdr:row>
      <xdr:rowOff>78808</xdr:rowOff>
    </xdr:from>
    <xdr:to>
      <xdr:col>10</xdr:col>
      <xdr:colOff>69277</xdr:colOff>
      <xdr:row>0</xdr:row>
      <xdr:rowOff>340178</xdr:rowOff>
    </xdr:to>
    <xdr:sp macro="" textlink="">
      <xdr:nvSpPr>
        <xdr:cNvPr id="8" name="Retângulo de cantos arredondados 7">
          <a:hlinkClick xmlns:r="http://schemas.openxmlformats.org/officeDocument/2006/relationships" r:id="rId4"/>
        </xdr:cNvPr>
        <xdr:cNvSpPr/>
      </xdr:nvSpPr>
      <xdr:spPr>
        <a:xfrm>
          <a:off x="10350947" y="78808"/>
          <a:ext cx="2196080" cy="26137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pt-BR" sz="1000" b="1"/>
            <a:t>RELATÓRIO</a:t>
          </a:r>
          <a:r>
            <a:rPr lang="pt-BR" sz="1000" b="1" baseline="0"/>
            <a:t>S COMPLEMENTARES</a:t>
          </a:r>
          <a:endParaRPr lang="pt-BR" sz="1000" b="1"/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11</xdr:col>
      <xdr:colOff>1055914</xdr:colOff>
      <xdr:row>2</xdr:row>
      <xdr:rowOff>54429</xdr:rowOff>
    </xdr:to>
    <xdr:sp macro="" textlink="">
      <xdr:nvSpPr>
        <xdr:cNvPr id="2" name="Retângulo 1"/>
        <xdr:cNvSpPr/>
      </xdr:nvSpPr>
      <xdr:spPr>
        <a:xfrm>
          <a:off x="0" y="0"/>
          <a:ext cx="12466864" cy="435429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lang="pt-BR" sz="1100" b="1" i="1" baseline="0"/>
            <a:t>PLANILHA PARA ACOMPANHAMENTO DE METAS E RESULTADOS DE VENDAS MENSAIS</a:t>
          </a:r>
        </a:p>
      </xdr:txBody>
    </xdr:sp>
    <xdr:clientData fPrintsWithSheet="0"/>
  </xdr:twoCellAnchor>
  <xdr:twoCellAnchor editAs="absolute">
    <xdr:from>
      <xdr:col>8</xdr:col>
      <xdr:colOff>719962</xdr:colOff>
      <xdr:row>0</xdr:row>
      <xdr:rowOff>78808</xdr:rowOff>
    </xdr:from>
    <xdr:to>
      <xdr:col>9</xdr:col>
      <xdr:colOff>843786</xdr:colOff>
      <xdr:row>1</xdr:row>
      <xdr:rowOff>149678</xdr:rowOff>
    </xdr:to>
    <xdr:sp macro="" textlink="">
      <xdr:nvSpPr>
        <xdr:cNvPr id="3" name="Retângulo de cantos arredondados 2">
          <a:hlinkClick xmlns:r="http://schemas.openxmlformats.org/officeDocument/2006/relationships" r:id="rId1"/>
        </xdr:cNvPr>
        <xdr:cNvSpPr/>
      </xdr:nvSpPr>
      <xdr:spPr>
        <a:xfrm>
          <a:off x="8787637" y="78808"/>
          <a:ext cx="1238249" cy="26137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pt-BR" sz="1000" b="1"/>
            <a:t>BASE</a:t>
          </a:r>
          <a:r>
            <a:rPr lang="pt-BR" sz="1000" b="1" baseline="0"/>
            <a:t> DE DADOS</a:t>
          </a:r>
          <a:endParaRPr lang="pt-BR" sz="1000" b="1"/>
        </a:p>
      </xdr:txBody>
    </xdr:sp>
    <xdr:clientData fPrintsWithSheet="0"/>
  </xdr:twoCellAnchor>
  <xdr:twoCellAnchor editAs="absolute">
    <xdr:from>
      <xdr:col>6</xdr:col>
      <xdr:colOff>962620</xdr:colOff>
      <xdr:row>0</xdr:row>
      <xdr:rowOff>78808</xdr:rowOff>
    </xdr:from>
    <xdr:to>
      <xdr:col>8</xdr:col>
      <xdr:colOff>601766</xdr:colOff>
      <xdr:row>1</xdr:row>
      <xdr:rowOff>149678</xdr:rowOff>
    </xdr:to>
    <xdr:sp macro="" textlink="">
      <xdr:nvSpPr>
        <xdr:cNvPr id="4" name="Retângulo de cantos arredondados 3">
          <a:hlinkClick xmlns:r="http://schemas.openxmlformats.org/officeDocument/2006/relationships" r:id="rId2"/>
        </xdr:cNvPr>
        <xdr:cNvSpPr/>
      </xdr:nvSpPr>
      <xdr:spPr>
        <a:xfrm>
          <a:off x="6801445" y="78808"/>
          <a:ext cx="1867996" cy="26137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pt-BR" sz="1000" b="1"/>
            <a:t>RELATÓRIO</a:t>
          </a:r>
          <a:r>
            <a:rPr lang="pt-BR" sz="1000" b="1" baseline="0"/>
            <a:t> DO MÊS ATUAL</a:t>
          </a:r>
          <a:endParaRPr lang="pt-BR" sz="1000" b="1"/>
        </a:p>
      </xdr:txBody>
    </xdr:sp>
    <xdr:clientData fPrintsWithSheet="0"/>
  </xdr:twoCellAnchor>
  <xdr:twoCellAnchor editAs="absolute">
    <xdr:from>
      <xdr:col>5</xdr:col>
      <xdr:colOff>908491</xdr:colOff>
      <xdr:row>0</xdr:row>
      <xdr:rowOff>78808</xdr:rowOff>
    </xdr:from>
    <xdr:to>
      <xdr:col>6</xdr:col>
      <xdr:colOff>845785</xdr:colOff>
      <xdr:row>1</xdr:row>
      <xdr:rowOff>149678</xdr:rowOff>
    </xdr:to>
    <xdr:sp macro="" textlink="">
      <xdr:nvSpPr>
        <xdr:cNvPr id="5" name="Retângulo de cantos arredondados 4">
          <a:hlinkClick xmlns:r="http://schemas.openxmlformats.org/officeDocument/2006/relationships" r:id="rId3"/>
        </xdr:cNvPr>
        <xdr:cNvSpPr/>
      </xdr:nvSpPr>
      <xdr:spPr>
        <a:xfrm>
          <a:off x="5632891" y="78808"/>
          <a:ext cx="1051719" cy="26137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pt-BR" sz="1000" b="1"/>
            <a:t>VISÃO</a:t>
          </a:r>
          <a:r>
            <a:rPr lang="pt-BR" sz="1000" b="1" baseline="0"/>
            <a:t> GERAL</a:t>
          </a:r>
          <a:endParaRPr lang="pt-BR" sz="1000" b="1"/>
        </a:p>
      </xdr:txBody>
    </xdr:sp>
    <xdr:clientData fPrintsWithSheet="0"/>
  </xdr:twoCellAnchor>
  <xdr:twoCellAnchor editAs="absolute">
    <xdr:from>
      <xdr:col>9</xdr:col>
      <xdr:colOff>959297</xdr:colOff>
      <xdr:row>0</xdr:row>
      <xdr:rowOff>78808</xdr:rowOff>
    </xdr:from>
    <xdr:to>
      <xdr:col>11</xdr:col>
      <xdr:colOff>926527</xdr:colOff>
      <xdr:row>1</xdr:row>
      <xdr:rowOff>149678</xdr:rowOff>
    </xdr:to>
    <xdr:sp macro="" textlink="">
      <xdr:nvSpPr>
        <xdr:cNvPr id="6" name="Retângulo de cantos arredondados 5">
          <a:hlinkClick xmlns:r="http://schemas.openxmlformats.org/officeDocument/2006/relationships" r:id="rId4"/>
        </xdr:cNvPr>
        <xdr:cNvSpPr/>
      </xdr:nvSpPr>
      <xdr:spPr>
        <a:xfrm>
          <a:off x="10141397" y="78808"/>
          <a:ext cx="2196080" cy="261370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000" b="1"/>
            <a:t>RELATÓRIO</a:t>
          </a:r>
          <a:r>
            <a:rPr lang="pt-BR" sz="1000" b="1" baseline="0"/>
            <a:t>S COMPLEMENTARES</a:t>
          </a:r>
          <a:endParaRPr lang="pt-BR" sz="1000" b="1"/>
        </a:p>
      </xdr:txBody>
    </xdr:sp>
    <xdr:clientData fPrintsWithSheet="0"/>
  </xdr:twoCellAnchor>
  <xdr:twoCellAnchor editAs="absolute">
    <xdr:from>
      <xdr:col>8</xdr:col>
      <xdr:colOff>390525</xdr:colOff>
      <xdr:row>3</xdr:row>
      <xdr:rowOff>66675</xdr:rowOff>
    </xdr:from>
    <xdr:to>
      <xdr:col>10</xdr:col>
      <xdr:colOff>341313</xdr:colOff>
      <xdr:row>8</xdr:row>
      <xdr:rowOff>7142</xdr:rowOff>
    </xdr:to>
    <xdr:sp macro="" textlink="">
      <xdr:nvSpPr>
        <xdr:cNvPr id="7" name="Texto explicativo retangular 6"/>
        <xdr:cNvSpPr/>
      </xdr:nvSpPr>
      <xdr:spPr>
        <a:xfrm>
          <a:off x="8458200" y="638175"/>
          <a:ext cx="2179638" cy="892967"/>
        </a:xfrm>
        <a:prstGeom prst="wedgeRectCallout">
          <a:avLst>
            <a:gd name="adj1" fmla="val -71118"/>
            <a:gd name="adj2" fmla="val 82847"/>
          </a:avLst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pt-BR" sz="900" i="1"/>
            <a:t>UTILIZE</a:t>
          </a:r>
          <a:r>
            <a:rPr lang="pt-BR" sz="900" i="1" baseline="0"/>
            <a:t> ESSA TABELA DINÂMICA PARA CRIAR RELATÓRIOS COMPLEMENTARES A PARTIR DOS CAMPOS EXTRAS DISPONÍVEIS NA BASE DE DADOS.</a:t>
          </a:r>
          <a:endParaRPr lang="pt-BR" sz="900" i="1"/>
        </a:p>
      </xdr:txBody>
    </xdr:sp>
    <xdr:clientData fPrintsWithSheet="0"/>
  </xdr:twoCellAnchor>
  <xdr:twoCellAnchor editAs="absolute">
    <xdr:from>
      <xdr:col>4</xdr:col>
      <xdr:colOff>314325</xdr:colOff>
      <xdr:row>3</xdr:row>
      <xdr:rowOff>123825</xdr:rowOff>
    </xdr:from>
    <xdr:to>
      <xdr:col>6</xdr:col>
      <xdr:colOff>265113</xdr:colOff>
      <xdr:row>8</xdr:row>
      <xdr:rowOff>64292</xdr:rowOff>
    </xdr:to>
    <xdr:sp macro="" textlink="">
      <xdr:nvSpPr>
        <xdr:cNvPr id="8" name="Texto explicativo retangular 7"/>
        <xdr:cNvSpPr/>
      </xdr:nvSpPr>
      <xdr:spPr>
        <a:xfrm>
          <a:off x="3924300" y="695325"/>
          <a:ext cx="2179638" cy="892967"/>
        </a:xfrm>
        <a:prstGeom prst="wedgeRectCallout">
          <a:avLst>
            <a:gd name="adj1" fmla="val -112633"/>
            <a:gd name="adj2" fmla="val 30580"/>
          </a:avLst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pt-BR" sz="900" i="1"/>
            <a:t>AO CLICAR SOBRE UM DOS CONTROLES AO LADO OU NA TABELA DINÂMICA</a:t>
          </a:r>
          <a:r>
            <a:rPr lang="pt-BR" sz="900" i="1" baseline="0"/>
            <a:t> ABAIXO, UMA LISTA DE CAMPOS E AS OPÇÕES DE MONTAGEM DO RELATÓRIO APARECERÃO NO CANTO DIREITO DA TELA. </a:t>
          </a:r>
          <a:endParaRPr lang="pt-BR" sz="900" i="1"/>
        </a:p>
      </xdr:txBody>
    </xdr:sp>
    <xdr:clientData fPrintsWithSheet="0"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ositivo Master" refreshedDate="41647.405736805558" createdVersion="3" refreshedVersion="3" minRefreshableVersion="3" recordCount="489">
  <cacheSource type="worksheet">
    <worksheetSource name="TAB_VENDAS"/>
  </cacheSource>
  <cacheFields count="9">
    <cacheField name="DATA" numFmtId="170">
      <sharedItems containsSemiMixedTypes="0" containsNonDate="0" containsDate="1" containsString="0" minDate="2014-01-02T00:00:00" maxDate="2015-05-04T00:00:00" count="480">
        <d v="2014-01-02T00:00:00"/>
        <d v="2014-01-03T00:00:00"/>
        <d v="2014-01-06T00:00:00"/>
        <d v="2014-01-07T00:00:00"/>
        <d v="2014-01-08T00:00:00"/>
        <d v="2014-01-09T00:00:00"/>
        <d v="2014-01-15T00:00:00"/>
        <d v="2014-01-16T00:00:00"/>
        <d v="2014-01-17T00:00:00"/>
        <d v="2014-01-18T00:00:00"/>
        <d v="2014-01-19T00:00:00"/>
        <d v="2014-01-20T00:00:00"/>
        <d v="2014-01-21T00:00:00"/>
        <d v="2014-01-22T00:00:00"/>
        <d v="2014-01-23T00:00:00"/>
        <d v="2014-01-24T00:00:00"/>
        <d v="2014-01-25T00:00:00"/>
        <d v="2014-01-26T00:00:00"/>
        <d v="2014-01-27T00:00:00"/>
        <d v="2014-01-28T00:00:00"/>
        <d v="2014-01-29T00:00:00"/>
        <d v="2014-01-30T00:00:00"/>
        <d v="2014-01-31T00:00:00"/>
        <d v="2014-02-01T00:00:00"/>
        <d v="2014-02-02T00:00:00"/>
        <d v="2014-02-03T00:00:00"/>
        <d v="2014-02-04T00:00:00"/>
        <d v="2014-02-05T00:00:00"/>
        <d v="2014-02-06T00:00:00"/>
        <d v="2014-02-07T00:00:00"/>
        <d v="2014-02-08T00:00:00"/>
        <d v="2014-02-09T00:00:00"/>
        <d v="2014-02-10T00:00:00"/>
        <d v="2014-02-11T00:00:00"/>
        <d v="2014-02-12T00:00:00"/>
        <d v="2014-02-13T00:00:00"/>
        <d v="2014-02-14T00:00:00"/>
        <d v="2014-02-15T00:00:00"/>
        <d v="2014-02-16T00:00:00"/>
        <d v="2014-02-17T00:00:00"/>
        <d v="2014-02-18T00:00:00"/>
        <d v="2014-02-19T00:00:00"/>
        <d v="2014-02-20T00:00:00"/>
        <d v="2014-02-21T00:00:00"/>
        <d v="2014-02-22T00:00:00"/>
        <d v="2014-02-23T00:00:00"/>
        <d v="2014-02-24T00:00:00"/>
        <d v="2014-02-25T00:00:00"/>
        <d v="2014-02-26T00:00:00"/>
        <d v="2014-02-27T00:00:00"/>
        <d v="2014-02-28T00:00:00"/>
        <d v="2014-03-01T00:00:00"/>
        <d v="2014-03-02T00:00:00"/>
        <d v="2014-03-03T00:00:00"/>
        <d v="2014-03-04T00:00:00"/>
        <d v="2014-03-05T00:00:00"/>
        <d v="2014-03-06T00:00:00"/>
        <d v="2014-03-07T00:00:00"/>
        <d v="2014-03-08T00:00:00"/>
        <d v="2014-03-09T00:00:00"/>
        <d v="2014-03-10T00:00:00"/>
        <d v="2014-03-11T00:00:00"/>
        <d v="2014-03-12T00:00:00"/>
        <d v="2014-03-13T00:00:00"/>
        <d v="2014-03-14T00:00:00"/>
        <d v="2014-03-15T00:00:00"/>
        <d v="2014-03-16T00:00:00"/>
        <d v="2014-03-17T00:00:00"/>
        <d v="2014-03-18T00:00:00"/>
        <d v="2014-03-19T00:00:00"/>
        <d v="2014-03-20T00:00:00"/>
        <d v="2014-03-21T00:00:00"/>
        <d v="2014-03-22T00:00:00"/>
        <d v="2014-03-23T00:00:00"/>
        <d v="2014-03-24T00:00:00"/>
        <d v="2014-03-25T00:00:00"/>
        <d v="2014-03-26T00:00:00"/>
        <d v="2014-03-27T00:00:00"/>
        <d v="2014-03-28T00:00:00"/>
        <d v="2014-03-29T00:00:00"/>
        <d v="2014-03-30T00:00:00"/>
        <d v="2014-03-31T00:00:00"/>
        <d v="2014-04-01T00:00:00"/>
        <d v="2014-04-02T00:00:00"/>
        <d v="2014-04-03T00:00:00"/>
        <d v="2014-04-04T00:00:00"/>
        <d v="2014-04-05T00:00:00"/>
        <d v="2014-04-06T00:00:00"/>
        <d v="2014-04-07T00:00:00"/>
        <d v="2014-04-08T00:00:00"/>
        <d v="2014-04-09T00:00:00"/>
        <d v="2014-04-10T00:00:00"/>
        <d v="2014-04-11T00:00:00"/>
        <d v="2014-04-12T00:00:00"/>
        <d v="2014-04-13T00:00:00"/>
        <d v="2014-04-14T00:00:00"/>
        <d v="2014-04-15T00:00:00"/>
        <d v="2014-04-16T00:00:00"/>
        <d v="2014-04-17T00:00:00"/>
        <d v="2014-04-18T00:00:00"/>
        <d v="2014-04-19T00:00:00"/>
        <d v="2014-04-20T00:00:00"/>
        <d v="2014-04-21T00:00:00"/>
        <d v="2014-04-22T00:00:00"/>
        <d v="2014-04-23T00:00:00"/>
        <d v="2014-04-24T00:00:00"/>
        <d v="2014-04-25T00:00:00"/>
        <d v="2014-04-26T00:00:00"/>
        <d v="2014-04-27T00:00:00"/>
        <d v="2014-04-28T00:00:00"/>
        <d v="2014-04-29T00:00:00"/>
        <d v="2014-04-30T00:00:00"/>
        <d v="2014-05-01T00:00:00"/>
        <d v="2014-05-02T00:00:00"/>
        <d v="2014-05-03T00:00:00"/>
        <d v="2014-05-04T00:00:00"/>
        <d v="2014-05-05T00:00:00"/>
        <d v="2014-05-06T00:00:00"/>
        <d v="2014-05-07T00:00:00"/>
        <d v="2014-05-08T00:00:00"/>
        <d v="2014-05-09T00:00:00"/>
        <d v="2014-05-10T00:00:00"/>
        <d v="2014-05-11T00:00:00"/>
        <d v="2014-05-12T00:00:00"/>
        <d v="2014-05-13T00:00:00"/>
        <d v="2014-05-14T00:00:00"/>
        <d v="2014-05-15T00:00:00"/>
        <d v="2014-05-16T00:00:00"/>
        <d v="2014-05-17T00:00:00"/>
        <d v="2014-05-18T00:00:00"/>
        <d v="2014-05-19T00:00:00"/>
        <d v="2014-05-20T00:00:00"/>
        <d v="2014-05-21T00:00:00"/>
        <d v="2014-05-22T00:00:00"/>
        <d v="2014-05-23T00:00:00"/>
        <d v="2014-05-24T00:00:00"/>
        <d v="2014-05-25T00:00:00"/>
        <d v="2014-05-26T00:00:00"/>
        <d v="2014-05-27T00:00:00"/>
        <d v="2014-05-28T00:00:00"/>
        <d v="2014-05-29T00:00:00"/>
        <d v="2014-05-30T00:00:00"/>
        <d v="2014-05-31T00:00:00"/>
        <d v="2014-06-01T00:00:00"/>
        <d v="2014-06-02T00:00:00"/>
        <d v="2014-06-03T00:00:00"/>
        <d v="2014-06-04T00:00:00"/>
        <d v="2014-06-05T00:00:00"/>
        <d v="2014-06-06T00:00:00"/>
        <d v="2014-06-07T00:00:00"/>
        <d v="2014-06-08T00:00:00"/>
        <d v="2014-06-09T00:00:00"/>
        <d v="2014-06-10T00:00:00"/>
        <d v="2014-06-11T00:00:00"/>
        <d v="2014-06-12T00:00:00"/>
        <d v="2014-06-13T00:00:00"/>
        <d v="2014-06-14T00:00:00"/>
        <d v="2014-06-15T00:00:00"/>
        <d v="2014-06-16T00:00:00"/>
        <d v="2014-06-17T00:00:00"/>
        <d v="2014-06-18T00:00:00"/>
        <d v="2014-06-19T00:00:00"/>
        <d v="2014-06-20T00:00:00"/>
        <d v="2014-06-21T00:00:00"/>
        <d v="2014-06-22T00:00:00"/>
        <d v="2014-06-23T00:00:00"/>
        <d v="2014-06-24T00:00:00"/>
        <d v="2014-06-25T00:00:00"/>
        <d v="2014-06-26T00:00:00"/>
        <d v="2014-06-27T00:00:00"/>
        <d v="2014-06-28T00:00:00"/>
        <d v="2014-06-29T00:00:00"/>
        <d v="2014-06-30T00:00:00"/>
        <d v="2014-07-01T00:00:00"/>
        <d v="2014-07-02T00:00:00"/>
        <d v="2014-07-03T00:00:00"/>
        <d v="2014-07-04T00:00:00"/>
        <d v="2014-07-05T00:00:00"/>
        <d v="2014-07-06T00:00:00"/>
        <d v="2014-07-07T00:00:00"/>
        <d v="2014-07-08T00:00:00"/>
        <d v="2014-07-09T00:00:00"/>
        <d v="2014-07-10T00:00:00"/>
        <d v="2014-07-11T00:00:00"/>
        <d v="2014-07-12T00:00:00"/>
        <d v="2014-07-13T00:00:00"/>
        <d v="2014-07-14T00:00:00"/>
        <d v="2014-07-15T00:00:00"/>
        <d v="2014-07-16T00:00:00"/>
        <d v="2014-07-17T00:00:00"/>
        <d v="2014-07-18T00:00:00"/>
        <d v="2014-07-19T00:00:00"/>
        <d v="2014-07-20T00:00:00"/>
        <d v="2014-07-21T00:00:00"/>
        <d v="2014-07-22T00:00:00"/>
        <d v="2014-07-23T00:00:00"/>
        <d v="2014-07-24T00:00:00"/>
        <d v="2014-07-25T00:00:00"/>
        <d v="2014-07-26T00:00:00"/>
        <d v="2014-07-27T00:00:00"/>
        <d v="2014-07-28T00:00:00"/>
        <d v="2014-07-29T00:00:00"/>
        <d v="2014-07-30T00:00:00"/>
        <d v="2014-07-31T00:00:00"/>
        <d v="2014-08-01T00:00:00"/>
        <d v="2014-08-02T00:00:00"/>
        <d v="2014-08-03T00:00:00"/>
        <d v="2014-08-04T00:00:00"/>
        <d v="2014-08-05T00:00:00"/>
        <d v="2014-08-06T00:00:00"/>
        <d v="2014-08-07T00:00:00"/>
        <d v="2014-08-08T00:00:00"/>
        <d v="2014-08-09T00:00:00"/>
        <d v="2014-08-10T00:00:00"/>
        <d v="2014-08-11T00:00:00"/>
        <d v="2014-08-12T00:00:00"/>
        <d v="2014-08-13T00:00:00"/>
        <d v="2014-08-14T00:00:00"/>
        <d v="2014-08-15T00:00:00"/>
        <d v="2014-08-16T00:00:00"/>
        <d v="2014-08-17T00:00:00"/>
        <d v="2014-08-18T00:00:00"/>
        <d v="2014-08-19T00:00:00"/>
        <d v="2014-08-20T00:00:00"/>
        <d v="2014-08-21T00:00:00"/>
        <d v="2014-08-22T00:00:00"/>
        <d v="2014-08-23T00:00:00"/>
        <d v="2014-08-24T00:00:00"/>
        <d v="2014-08-25T00:00:00"/>
        <d v="2014-08-26T00:00:00"/>
        <d v="2014-08-27T00:00:00"/>
        <d v="2014-08-28T00:00:00"/>
        <d v="2014-08-29T00:00:00"/>
        <d v="2014-08-30T00:00:00"/>
        <d v="2014-08-31T00:00:00"/>
        <d v="2014-09-01T00:00:00"/>
        <d v="2014-09-02T00:00:00"/>
        <d v="2014-09-03T00:00:00"/>
        <d v="2014-09-04T00:00:00"/>
        <d v="2014-09-05T00:00:00"/>
        <d v="2014-09-06T00:00:00"/>
        <d v="2014-09-07T00:00:00"/>
        <d v="2014-09-08T00:00:00"/>
        <d v="2014-09-09T00:00:00"/>
        <d v="2014-09-10T00:00:00"/>
        <d v="2014-09-11T00:00:00"/>
        <d v="2014-09-12T00:00:00"/>
        <d v="2014-09-13T00:00:00"/>
        <d v="2014-09-14T00:00:00"/>
        <d v="2014-09-15T00:00:00"/>
        <d v="2014-09-16T00:00:00"/>
        <d v="2014-09-17T00:00:00"/>
        <d v="2014-09-18T00:00:00"/>
        <d v="2014-09-19T00:00:00"/>
        <d v="2014-09-20T00:00:00"/>
        <d v="2014-09-21T00:00:00"/>
        <d v="2014-09-22T00:00:00"/>
        <d v="2014-09-23T00:00:00"/>
        <d v="2014-09-24T00:00:00"/>
        <d v="2014-09-25T00:00:00"/>
        <d v="2014-09-26T00:00:00"/>
        <d v="2014-09-27T00:00:00"/>
        <d v="2014-09-28T00:00:00"/>
        <d v="2014-09-29T00:00:00"/>
        <d v="2014-09-30T00:00:00"/>
        <d v="2014-10-01T00:00:00"/>
        <d v="2014-10-02T00:00:00"/>
        <d v="2014-10-03T00:00:00"/>
        <d v="2014-10-04T00:00:00"/>
        <d v="2014-10-05T00:00:00"/>
        <d v="2014-10-06T00:00:00"/>
        <d v="2014-10-07T00:00:00"/>
        <d v="2014-10-08T00:00:00"/>
        <d v="2014-10-09T00:00:00"/>
        <d v="2014-10-10T00:00:00"/>
        <d v="2014-10-11T00:00:00"/>
        <d v="2014-10-12T00:00:00"/>
        <d v="2014-10-13T00:00:00"/>
        <d v="2014-10-14T00:00:00"/>
        <d v="2014-10-15T00:00:00"/>
        <d v="2014-10-16T00:00:00"/>
        <d v="2014-10-17T00:00:00"/>
        <d v="2014-10-18T00:00:00"/>
        <d v="2014-10-19T00:00:00"/>
        <d v="2014-10-20T00:00:00"/>
        <d v="2014-10-21T00:00:00"/>
        <d v="2014-10-22T00:00:00"/>
        <d v="2014-10-23T00:00:00"/>
        <d v="2014-10-24T00:00:00"/>
        <d v="2014-10-25T00:00:00"/>
        <d v="2014-10-26T00:00:00"/>
        <d v="2014-10-27T00:00:00"/>
        <d v="2014-10-28T00:00:00"/>
        <d v="2014-10-29T00:00:00"/>
        <d v="2014-10-30T00:00:00"/>
        <d v="2014-10-31T00:00:00"/>
        <d v="2014-11-01T00:00:00"/>
        <d v="2014-11-02T00:00:00"/>
        <d v="2014-11-03T00:00:00"/>
        <d v="2014-11-04T00:00:00"/>
        <d v="2014-11-05T00:00:00"/>
        <d v="2014-11-06T00:00:00"/>
        <d v="2014-11-07T00:00:00"/>
        <d v="2014-11-08T00:00:00"/>
        <d v="2014-11-09T00:00:00"/>
        <d v="2014-11-10T00:00:00"/>
        <d v="2014-11-11T00:00:00"/>
        <d v="2014-11-12T00:00:00"/>
        <d v="2014-11-13T00:00:00"/>
        <d v="2014-11-14T00:00:00"/>
        <d v="2014-11-15T00:00:00"/>
        <d v="2014-11-16T00:00:00"/>
        <d v="2014-11-17T00:00:00"/>
        <d v="2014-11-18T00:00:00"/>
        <d v="2014-11-19T00:00:00"/>
        <d v="2014-11-20T00:00:00"/>
        <d v="2014-11-21T00:00:00"/>
        <d v="2014-11-22T00:00:00"/>
        <d v="2014-11-23T00:00:00"/>
        <d v="2014-11-24T00:00:00"/>
        <d v="2014-11-25T00:00:00"/>
        <d v="2014-11-26T00:00:00"/>
        <d v="2014-11-27T00:00:00"/>
        <d v="2014-11-28T00:00:00"/>
        <d v="2014-11-29T00:00:00"/>
        <d v="2014-11-30T00:00:00"/>
        <d v="2014-12-01T00:00:00"/>
        <d v="2014-12-02T00:00:00"/>
        <d v="2014-12-03T00:00:00"/>
        <d v="2014-12-04T00:00:00"/>
        <d v="2014-12-05T00:00:00"/>
        <d v="2014-12-06T00:00:00"/>
        <d v="2014-12-07T00:00:00"/>
        <d v="2014-12-08T00:00:00"/>
        <d v="2014-12-09T00:00:00"/>
        <d v="2014-12-10T00:00:00"/>
        <d v="2014-12-11T00:00:00"/>
        <d v="2014-12-12T00:00:00"/>
        <d v="2014-12-13T00:00:00"/>
        <d v="2014-12-14T00:00:00"/>
        <d v="2014-12-15T00:00:00"/>
        <d v="2014-12-16T00:00:00"/>
        <d v="2014-12-17T00:00:00"/>
        <d v="2014-12-18T00:00:00"/>
        <d v="2014-12-19T00:00:00"/>
        <d v="2014-12-20T00:00:00"/>
        <d v="2014-12-21T00:00:00"/>
        <d v="2014-12-22T00:00:00"/>
        <d v="2014-12-23T00:00:00"/>
        <d v="2014-12-24T00:00:00"/>
        <d v="2014-12-25T00:00:00"/>
        <d v="2014-12-26T00:00:00"/>
        <d v="2014-12-27T00:00:00"/>
        <d v="2014-12-28T00:00:00"/>
        <d v="2014-12-29T00:00:00"/>
        <d v="2014-12-30T00:00:00"/>
        <d v="2014-12-31T00:00:00"/>
        <d v="2015-01-01T00:00:00"/>
        <d v="2015-01-02T00:00:00"/>
        <d v="2015-01-03T00:00:00"/>
        <d v="2015-01-04T00:00:00"/>
        <d v="2015-01-05T00:00:00"/>
        <d v="2015-01-06T00:00:00"/>
        <d v="2015-01-07T00:00:00"/>
        <d v="2015-01-08T00:00:00"/>
        <d v="2015-01-09T00:00:00"/>
        <d v="2015-01-10T00:00:00"/>
        <d v="2015-01-11T00:00:00"/>
        <d v="2015-01-12T00:00:00"/>
        <d v="2015-01-13T00:00:00"/>
        <d v="2015-01-14T00:00:00"/>
        <d v="2015-01-15T00:00:00"/>
        <d v="2015-01-16T00:00:00"/>
        <d v="2015-01-17T00:00:00"/>
        <d v="2015-01-18T00:00:00"/>
        <d v="2015-01-19T00:00:00"/>
        <d v="2015-01-20T00:00:00"/>
        <d v="2015-01-21T00:00:00"/>
        <d v="2015-01-22T00:00:00"/>
        <d v="2015-01-23T00:00:00"/>
        <d v="2015-01-24T00:00:00"/>
        <d v="2015-01-25T00:00:00"/>
        <d v="2015-01-26T00:00:00"/>
        <d v="2015-01-27T00:00:00"/>
        <d v="2015-01-28T00:00:00"/>
        <d v="2015-01-29T00:00:00"/>
        <d v="2015-01-30T00:00:00"/>
        <d v="2015-01-31T00:00:00"/>
        <d v="2015-02-01T00:00:00"/>
        <d v="2015-02-02T00:00:00"/>
        <d v="2015-02-03T00:00:00"/>
        <d v="2015-02-04T00:00:00"/>
        <d v="2015-02-05T00:00:00"/>
        <d v="2015-02-06T00:00:00"/>
        <d v="2015-02-07T00:00:00"/>
        <d v="2015-02-08T00:00:00"/>
        <d v="2015-02-09T00:00:00"/>
        <d v="2015-02-10T00:00:00"/>
        <d v="2015-02-11T00:00:00"/>
        <d v="2015-02-12T00:00:00"/>
        <d v="2015-02-13T00:00:00"/>
        <d v="2015-02-14T00:00:00"/>
        <d v="2015-02-15T00:00:00"/>
        <d v="2015-02-16T00:00:00"/>
        <d v="2015-02-17T00:00:00"/>
        <d v="2015-02-18T00:00:00"/>
        <d v="2015-02-19T00:00:00"/>
        <d v="2015-02-20T00:00:00"/>
        <d v="2015-02-21T00:00:00"/>
        <d v="2015-02-22T00:00:00"/>
        <d v="2015-02-23T00:00:00"/>
        <d v="2015-02-24T00:00:00"/>
        <d v="2015-02-25T00:00:00"/>
        <d v="2015-02-26T00:00:00"/>
        <d v="2015-02-27T00:00:00"/>
        <d v="2015-02-28T00:00:00"/>
        <d v="2015-03-01T00:00:00"/>
        <d v="2015-03-02T00:00:00"/>
        <d v="2015-03-03T00:00:00"/>
        <d v="2015-03-04T00:00:00"/>
        <d v="2015-03-05T00:00:00"/>
        <d v="2015-03-06T00:00:00"/>
        <d v="2015-03-07T00:00:00"/>
        <d v="2015-03-08T00:00:00"/>
        <d v="2015-03-09T00:00:00"/>
        <d v="2015-03-10T00:00:00"/>
        <d v="2015-03-11T00:00:00"/>
        <d v="2015-03-12T00:00:00"/>
        <d v="2015-03-13T00:00:00"/>
        <d v="2015-03-14T00:00:00"/>
        <d v="2015-03-15T00:00:00"/>
        <d v="2015-03-16T00:00:00"/>
        <d v="2015-03-17T00:00:00"/>
        <d v="2015-03-18T00:00:00"/>
        <d v="2015-03-19T00:00:00"/>
        <d v="2015-03-20T00:00:00"/>
        <d v="2015-03-21T00:00:00"/>
        <d v="2015-03-22T00:00:00"/>
        <d v="2015-03-23T00:00:00"/>
        <d v="2015-03-24T00:00:00"/>
        <d v="2015-03-25T00:00:00"/>
        <d v="2015-03-26T00:00:00"/>
        <d v="2015-03-27T00:00:00"/>
        <d v="2015-03-28T00:00:00"/>
        <d v="2015-03-29T00:00:00"/>
        <d v="2015-03-30T00:00:00"/>
        <d v="2015-03-31T00:00:00"/>
        <d v="2015-04-01T00:00:00"/>
        <d v="2015-04-02T00:00:00"/>
        <d v="2015-04-03T00:00:00"/>
        <d v="2015-04-04T00:00:00"/>
        <d v="2015-04-05T00:00:00"/>
        <d v="2015-04-06T00:00:00"/>
        <d v="2015-04-07T00:00:00"/>
        <d v="2015-04-08T00:00:00"/>
        <d v="2015-04-09T00:00:00"/>
        <d v="2015-04-10T00:00:00"/>
        <d v="2015-04-11T00:00:00"/>
        <d v="2015-04-12T00:00:00"/>
        <d v="2015-04-13T00:00:00"/>
        <d v="2015-04-14T00:00:00"/>
        <d v="2015-04-15T00:00:00"/>
        <d v="2015-04-16T00:00:00"/>
        <d v="2015-04-17T00:00:00"/>
        <d v="2015-04-18T00:00:00"/>
        <d v="2015-04-19T00:00:00"/>
        <d v="2015-04-20T00:00:00"/>
        <d v="2015-04-21T00:00:00"/>
        <d v="2015-04-22T00:00:00"/>
        <d v="2015-04-23T00:00:00"/>
        <d v="2015-04-24T00:00:00"/>
        <d v="2015-04-25T00:00:00"/>
        <d v="2015-04-26T00:00:00"/>
        <d v="2015-04-27T00:00:00"/>
        <d v="2015-04-28T00:00:00"/>
        <d v="2015-04-29T00:00:00"/>
        <d v="2015-04-30T00:00:00"/>
        <d v="2015-05-01T00:00:00"/>
        <d v="2015-05-02T00:00:00"/>
        <d v="2015-05-03T00:00:00"/>
      </sharedItems>
      <fieldGroup par="8" base="0">
        <rangePr groupBy="months" startDate="2014-01-02T00:00:00" endDate="2015-05-04T00:00:00"/>
        <groupItems count="14">
          <s v="&lt;02/01/2014"/>
          <s v="jan"/>
          <s v="fev"/>
          <s v="mar"/>
          <s v="abr"/>
          <s v="mai"/>
          <s v="jun"/>
          <s v="jul"/>
          <s v="ago"/>
          <s v="set"/>
          <s v="out"/>
          <s v="nov"/>
          <s v="dez"/>
          <s v="&gt;04/05/2015"/>
        </groupItems>
      </fieldGroup>
    </cacheField>
    <cacheField name="VALOR" numFmtId="4">
      <sharedItems containsSemiMixedTypes="0" containsString="0" containsNumber="1" containsInteger="1" minValue="500" maxValue="10000"/>
    </cacheField>
    <cacheField name="CÓDIGO" numFmtId="0">
      <sharedItems/>
    </cacheField>
    <cacheField name="CAMPO1" numFmtId="0">
      <sharedItems count="5">
        <s v="Cliente A"/>
        <s v="Cliente D"/>
        <s v="Cliente E"/>
        <s v="Cliente C"/>
        <s v="Cliente B"/>
      </sharedItems>
    </cacheField>
    <cacheField name="CAMPO2" numFmtId="0">
      <sharedItems count="2">
        <s v="Entregue"/>
        <s v="Pendente"/>
      </sharedItems>
    </cacheField>
    <cacheField name="CAMPO3" numFmtId="0">
      <sharedItems count="40">
        <s v="Máquina X"/>
        <s v="Máquina Y"/>
        <s v="Serviço I"/>
        <s v="Máquina Z"/>
        <s v="Combo 1"/>
        <s v="Combo 2"/>
        <s v="Combo 3"/>
        <s v="Serviço II"/>
        <s v="Máquina R"/>
        <s v="Combo 4"/>
        <s v="Combo 5"/>
        <s v="Combo 6"/>
        <s v="Combo 7"/>
        <s v="Combo 8"/>
        <s v="Combo 9"/>
        <s v="Combo 10"/>
        <s v="Combo 11"/>
        <s v="Combo 12"/>
        <s v="Combo 13"/>
        <s v="Combo 14"/>
        <s v="Combo 15"/>
        <s v="Combo 16"/>
        <s v="Combo 17"/>
        <s v="Combo 18"/>
        <s v="Combo 19"/>
        <s v="Combo 20"/>
        <s v="Combo 21"/>
        <s v="Combo 22"/>
        <s v="Combo 23"/>
        <s v="Combo 24"/>
        <s v="Combo 25"/>
        <s v="Combo 26"/>
        <s v="Combo 27"/>
        <s v="Combo 28"/>
        <s v="Combo 29"/>
        <s v="Combo 30"/>
        <s v="Combo 31"/>
        <s v="Combo 32"/>
        <s v="Combo 33"/>
        <s v="Combo 34"/>
      </sharedItems>
    </cacheField>
    <cacheField name="OBSERVAÇÃO" numFmtId="0">
      <sharedItems containsBlank="1"/>
    </cacheField>
    <cacheField name="Trimestres" numFmtId="0" databaseField="0">
      <fieldGroup base="0">
        <rangePr groupBy="quarters" startDate="2014-01-02T00:00:00" endDate="2015-05-04T00:00:00"/>
        <groupItems count="6">
          <s v="&lt;02/01/2014"/>
          <s v="Trim1"/>
          <s v="Trim2"/>
          <s v="Trim3"/>
          <s v="Trim4"/>
          <s v="&gt;04/05/2015"/>
        </groupItems>
      </fieldGroup>
    </cacheField>
    <cacheField name="Anos" numFmtId="0" databaseField="0">
      <fieldGroup base="0">
        <rangePr groupBy="years" startDate="2014-01-02T00:00:00" endDate="2015-05-04T00:00:00"/>
        <groupItems count="4">
          <s v="&lt;02/01/2014"/>
          <s v="2014"/>
          <s v="2015"/>
          <s v="&gt;04/05/2015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89">
  <r>
    <x v="0"/>
    <n v="2000"/>
    <s v="NF 0001/14"/>
    <x v="0"/>
    <x v="0"/>
    <x v="0"/>
    <m/>
  </r>
  <r>
    <x v="0"/>
    <n v="1500"/>
    <s v="NF 0001/14"/>
    <x v="0"/>
    <x v="0"/>
    <x v="1"/>
    <m/>
  </r>
  <r>
    <x v="0"/>
    <n v="500"/>
    <s v="NF 0001/14"/>
    <x v="0"/>
    <x v="0"/>
    <x v="2"/>
    <m/>
  </r>
  <r>
    <x v="1"/>
    <n v="1000"/>
    <s v="NF 0005/14"/>
    <x v="1"/>
    <x v="0"/>
    <x v="3"/>
    <m/>
  </r>
  <r>
    <x v="1"/>
    <n v="1500"/>
    <s v="NF 0005/14"/>
    <x v="1"/>
    <x v="0"/>
    <x v="1"/>
    <m/>
  </r>
  <r>
    <x v="1"/>
    <n v="500"/>
    <s v="NF 0006/14"/>
    <x v="1"/>
    <x v="0"/>
    <x v="2"/>
    <m/>
  </r>
  <r>
    <x v="2"/>
    <n v="2000"/>
    <s v="NF 0007/14"/>
    <x v="2"/>
    <x v="0"/>
    <x v="0"/>
    <m/>
  </r>
  <r>
    <x v="2"/>
    <n v="2500"/>
    <s v="NF 0008/14"/>
    <x v="0"/>
    <x v="0"/>
    <x v="4"/>
    <s v="Máquina X + Serviço I"/>
  </r>
  <r>
    <x v="2"/>
    <n v="2000"/>
    <s v="NF 0009/14"/>
    <x v="3"/>
    <x v="0"/>
    <x v="0"/>
    <m/>
  </r>
  <r>
    <x v="3"/>
    <n v="6000"/>
    <s v="NF 0010/14"/>
    <x v="4"/>
    <x v="0"/>
    <x v="5"/>
    <s v="Serviço II + Renovação 1 ano"/>
  </r>
  <r>
    <x v="4"/>
    <n v="1000"/>
    <s v="NF 0012/14"/>
    <x v="3"/>
    <x v="0"/>
    <x v="3"/>
    <m/>
  </r>
  <r>
    <x v="4"/>
    <n v="1000"/>
    <s v="NF 0012/14"/>
    <x v="3"/>
    <x v="1"/>
    <x v="3"/>
    <m/>
  </r>
  <r>
    <x v="5"/>
    <n v="2000"/>
    <s v="NF 0014/14"/>
    <x v="1"/>
    <x v="1"/>
    <x v="0"/>
    <m/>
  </r>
  <r>
    <x v="5"/>
    <n v="2000"/>
    <s v="NF 0014/14"/>
    <x v="1"/>
    <x v="1"/>
    <x v="0"/>
    <m/>
  </r>
  <r>
    <x v="6"/>
    <n v="8000"/>
    <s v="NF 0016/14"/>
    <x v="1"/>
    <x v="1"/>
    <x v="6"/>
    <s v="Máquina X + Serviço II + Renovação 1 ano"/>
  </r>
  <r>
    <x v="6"/>
    <n v="2000"/>
    <s v="NF 0016/14"/>
    <x v="1"/>
    <x v="1"/>
    <x v="0"/>
    <s v="Máquina X"/>
  </r>
  <r>
    <x v="7"/>
    <n v="3000"/>
    <s v="NF 0017/14"/>
    <x v="0"/>
    <x v="1"/>
    <x v="7"/>
    <m/>
  </r>
  <r>
    <x v="8"/>
    <n v="10000"/>
    <s v="NF 0018/14"/>
    <x v="3"/>
    <x v="1"/>
    <x v="8"/>
    <m/>
  </r>
  <r>
    <x v="9"/>
    <n v="1500"/>
    <s v="NF 0005/14"/>
    <x v="1"/>
    <x v="0"/>
    <x v="3"/>
    <m/>
  </r>
  <r>
    <x v="10"/>
    <n v="500"/>
    <s v="NF 0005/14"/>
    <x v="1"/>
    <x v="0"/>
    <x v="1"/>
    <m/>
  </r>
  <r>
    <x v="11"/>
    <n v="2000"/>
    <s v="NF 0006/15"/>
    <x v="1"/>
    <x v="0"/>
    <x v="2"/>
    <m/>
  </r>
  <r>
    <x v="12"/>
    <n v="2500"/>
    <s v="NF 0007/15"/>
    <x v="2"/>
    <x v="0"/>
    <x v="0"/>
    <m/>
  </r>
  <r>
    <x v="13"/>
    <n v="2000"/>
    <s v="NF 0008/15"/>
    <x v="0"/>
    <x v="0"/>
    <x v="5"/>
    <m/>
  </r>
  <r>
    <x v="14"/>
    <n v="6000"/>
    <s v="NF 0009/15"/>
    <x v="3"/>
    <x v="0"/>
    <x v="0"/>
    <m/>
  </r>
  <r>
    <x v="15"/>
    <n v="1000"/>
    <s v="NF 0010/15"/>
    <x v="4"/>
    <x v="0"/>
    <x v="6"/>
    <m/>
  </r>
  <r>
    <x v="16"/>
    <n v="1000"/>
    <s v="NF 0012/14"/>
    <x v="3"/>
    <x v="0"/>
    <x v="3"/>
    <m/>
  </r>
  <r>
    <x v="17"/>
    <n v="2000"/>
    <s v="NF 0012/14"/>
    <x v="3"/>
    <x v="1"/>
    <x v="3"/>
    <m/>
  </r>
  <r>
    <x v="18"/>
    <n v="2000"/>
    <s v="NF 0014/14"/>
    <x v="1"/>
    <x v="1"/>
    <x v="0"/>
    <m/>
  </r>
  <r>
    <x v="19"/>
    <n v="8000"/>
    <s v="NF 0014/14"/>
    <x v="1"/>
    <x v="1"/>
    <x v="0"/>
    <m/>
  </r>
  <r>
    <x v="20"/>
    <n v="2000"/>
    <s v="NF 0016/14"/>
    <x v="1"/>
    <x v="1"/>
    <x v="9"/>
    <m/>
  </r>
  <r>
    <x v="21"/>
    <n v="3000"/>
    <s v="NF 0016/14"/>
    <x v="1"/>
    <x v="1"/>
    <x v="0"/>
    <m/>
  </r>
  <r>
    <x v="22"/>
    <n v="10000"/>
    <s v="NF 0017/15"/>
    <x v="0"/>
    <x v="1"/>
    <x v="7"/>
    <m/>
  </r>
  <r>
    <x v="23"/>
    <n v="1500"/>
    <s v="NF 0018/15"/>
    <x v="3"/>
    <x v="1"/>
    <x v="8"/>
    <m/>
  </r>
  <r>
    <x v="24"/>
    <n v="500"/>
    <s v="NF 0005/14"/>
    <x v="1"/>
    <x v="0"/>
    <x v="3"/>
    <m/>
  </r>
  <r>
    <x v="25"/>
    <n v="2000"/>
    <s v="NF 0005/14"/>
    <x v="1"/>
    <x v="0"/>
    <x v="1"/>
    <m/>
  </r>
  <r>
    <x v="26"/>
    <n v="2500"/>
    <s v="NF 0006/16"/>
    <x v="1"/>
    <x v="0"/>
    <x v="2"/>
    <m/>
  </r>
  <r>
    <x v="27"/>
    <n v="2000"/>
    <s v="NF 0007/16"/>
    <x v="2"/>
    <x v="0"/>
    <x v="0"/>
    <m/>
  </r>
  <r>
    <x v="28"/>
    <n v="6000"/>
    <s v="NF 0008/16"/>
    <x v="0"/>
    <x v="0"/>
    <x v="6"/>
    <m/>
  </r>
  <r>
    <x v="29"/>
    <n v="1000"/>
    <s v="NF 0009/16"/>
    <x v="3"/>
    <x v="0"/>
    <x v="0"/>
    <m/>
  </r>
  <r>
    <x v="30"/>
    <n v="1000"/>
    <s v="NF 0010/16"/>
    <x v="4"/>
    <x v="0"/>
    <x v="9"/>
    <m/>
  </r>
  <r>
    <x v="31"/>
    <n v="2000"/>
    <s v="NF 0012/14"/>
    <x v="3"/>
    <x v="0"/>
    <x v="3"/>
    <m/>
  </r>
  <r>
    <x v="32"/>
    <n v="2000"/>
    <s v="NF 0012/14"/>
    <x v="3"/>
    <x v="1"/>
    <x v="3"/>
    <m/>
  </r>
  <r>
    <x v="33"/>
    <n v="8000"/>
    <s v="NF 0014/14"/>
    <x v="1"/>
    <x v="1"/>
    <x v="0"/>
    <m/>
  </r>
  <r>
    <x v="34"/>
    <n v="2000"/>
    <s v="NF 0014/14"/>
    <x v="1"/>
    <x v="1"/>
    <x v="0"/>
    <m/>
  </r>
  <r>
    <x v="35"/>
    <n v="3000"/>
    <s v="NF 0016/14"/>
    <x v="1"/>
    <x v="1"/>
    <x v="10"/>
    <m/>
  </r>
  <r>
    <x v="36"/>
    <n v="10000"/>
    <s v="NF 0016/14"/>
    <x v="1"/>
    <x v="1"/>
    <x v="0"/>
    <m/>
  </r>
  <r>
    <x v="37"/>
    <n v="1500"/>
    <s v="NF 0017/16"/>
    <x v="0"/>
    <x v="1"/>
    <x v="7"/>
    <m/>
  </r>
  <r>
    <x v="38"/>
    <n v="500"/>
    <s v="NF 0018/16"/>
    <x v="3"/>
    <x v="1"/>
    <x v="8"/>
    <m/>
  </r>
  <r>
    <x v="39"/>
    <n v="2000"/>
    <s v="NF 0005/14"/>
    <x v="1"/>
    <x v="0"/>
    <x v="3"/>
    <m/>
  </r>
  <r>
    <x v="40"/>
    <n v="2500"/>
    <s v="NF 0005/14"/>
    <x v="1"/>
    <x v="0"/>
    <x v="1"/>
    <m/>
  </r>
  <r>
    <x v="41"/>
    <n v="2000"/>
    <s v="NF 0006/17"/>
    <x v="1"/>
    <x v="0"/>
    <x v="2"/>
    <m/>
  </r>
  <r>
    <x v="42"/>
    <n v="6000"/>
    <s v="NF 0007/17"/>
    <x v="2"/>
    <x v="0"/>
    <x v="0"/>
    <m/>
  </r>
  <r>
    <x v="43"/>
    <n v="1000"/>
    <s v="NF 0008/17"/>
    <x v="0"/>
    <x v="0"/>
    <x v="9"/>
    <m/>
  </r>
  <r>
    <x v="44"/>
    <n v="1000"/>
    <s v="NF 0009/17"/>
    <x v="3"/>
    <x v="0"/>
    <x v="0"/>
    <m/>
  </r>
  <r>
    <x v="45"/>
    <n v="2000"/>
    <s v="NF 0010/17"/>
    <x v="4"/>
    <x v="0"/>
    <x v="10"/>
    <m/>
  </r>
  <r>
    <x v="46"/>
    <n v="2000"/>
    <s v="NF 0012/14"/>
    <x v="3"/>
    <x v="0"/>
    <x v="3"/>
    <m/>
  </r>
  <r>
    <x v="47"/>
    <n v="8000"/>
    <s v="NF 0012/14"/>
    <x v="3"/>
    <x v="1"/>
    <x v="3"/>
    <m/>
  </r>
  <r>
    <x v="48"/>
    <n v="2000"/>
    <s v="NF 0014/14"/>
    <x v="1"/>
    <x v="1"/>
    <x v="0"/>
    <m/>
  </r>
  <r>
    <x v="49"/>
    <n v="3000"/>
    <s v="NF 0014/14"/>
    <x v="1"/>
    <x v="1"/>
    <x v="0"/>
    <m/>
  </r>
  <r>
    <x v="50"/>
    <n v="10000"/>
    <s v="NF 0016/14"/>
    <x v="1"/>
    <x v="1"/>
    <x v="11"/>
    <m/>
  </r>
  <r>
    <x v="51"/>
    <n v="1500"/>
    <s v="NF 0016/14"/>
    <x v="1"/>
    <x v="1"/>
    <x v="0"/>
    <m/>
  </r>
  <r>
    <x v="52"/>
    <n v="500"/>
    <s v="NF 0017/17"/>
    <x v="0"/>
    <x v="1"/>
    <x v="7"/>
    <m/>
  </r>
  <r>
    <x v="53"/>
    <n v="2000"/>
    <s v="NF 0018/17"/>
    <x v="3"/>
    <x v="1"/>
    <x v="8"/>
    <m/>
  </r>
  <r>
    <x v="54"/>
    <n v="2500"/>
    <s v="NF 0005/14"/>
    <x v="1"/>
    <x v="0"/>
    <x v="3"/>
    <m/>
  </r>
  <r>
    <x v="55"/>
    <n v="2000"/>
    <s v="NF 0005/14"/>
    <x v="1"/>
    <x v="0"/>
    <x v="1"/>
    <m/>
  </r>
  <r>
    <x v="56"/>
    <n v="6000"/>
    <s v="NF 0006/18"/>
    <x v="1"/>
    <x v="0"/>
    <x v="2"/>
    <m/>
  </r>
  <r>
    <x v="57"/>
    <n v="1000"/>
    <s v="NF 0007/18"/>
    <x v="2"/>
    <x v="0"/>
    <x v="0"/>
    <m/>
  </r>
  <r>
    <x v="58"/>
    <n v="1000"/>
    <s v="NF 0008/18"/>
    <x v="0"/>
    <x v="0"/>
    <x v="10"/>
    <m/>
  </r>
  <r>
    <x v="59"/>
    <n v="2000"/>
    <s v="NF 0009/18"/>
    <x v="3"/>
    <x v="0"/>
    <x v="0"/>
    <m/>
  </r>
  <r>
    <x v="60"/>
    <n v="2000"/>
    <s v="NF 0010/18"/>
    <x v="4"/>
    <x v="0"/>
    <x v="11"/>
    <m/>
  </r>
  <r>
    <x v="61"/>
    <n v="8000"/>
    <s v="NF 0012/14"/>
    <x v="3"/>
    <x v="0"/>
    <x v="3"/>
    <m/>
  </r>
  <r>
    <x v="62"/>
    <n v="2000"/>
    <s v="NF 0012/14"/>
    <x v="3"/>
    <x v="1"/>
    <x v="3"/>
    <m/>
  </r>
  <r>
    <x v="63"/>
    <n v="3000"/>
    <s v="NF 0014/14"/>
    <x v="1"/>
    <x v="1"/>
    <x v="0"/>
    <m/>
  </r>
  <r>
    <x v="64"/>
    <n v="10000"/>
    <s v="NF 0014/14"/>
    <x v="1"/>
    <x v="1"/>
    <x v="0"/>
    <m/>
  </r>
  <r>
    <x v="65"/>
    <n v="1500"/>
    <s v="NF 0016/14"/>
    <x v="1"/>
    <x v="1"/>
    <x v="12"/>
    <m/>
  </r>
  <r>
    <x v="66"/>
    <n v="500"/>
    <s v="NF 0016/14"/>
    <x v="1"/>
    <x v="1"/>
    <x v="0"/>
    <m/>
  </r>
  <r>
    <x v="67"/>
    <n v="2000"/>
    <s v="NF 0017/18"/>
    <x v="0"/>
    <x v="1"/>
    <x v="7"/>
    <m/>
  </r>
  <r>
    <x v="68"/>
    <n v="2500"/>
    <s v="NF 0018/18"/>
    <x v="3"/>
    <x v="1"/>
    <x v="8"/>
    <m/>
  </r>
  <r>
    <x v="69"/>
    <n v="2000"/>
    <s v="NF 0005/14"/>
    <x v="1"/>
    <x v="0"/>
    <x v="3"/>
    <m/>
  </r>
  <r>
    <x v="70"/>
    <n v="6000"/>
    <s v="NF 0005/14"/>
    <x v="1"/>
    <x v="0"/>
    <x v="1"/>
    <m/>
  </r>
  <r>
    <x v="71"/>
    <n v="1000"/>
    <s v="NF 0006/19"/>
    <x v="1"/>
    <x v="0"/>
    <x v="2"/>
    <m/>
  </r>
  <r>
    <x v="72"/>
    <n v="1000"/>
    <s v="NF 0007/19"/>
    <x v="2"/>
    <x v="0"/>
    <x v="0"/>
    <m/>
  </r>
  <r>
    <x v="73"/>
    <n v="2000"/>
    <s v="NF 0008/19"/>
    <x v="0"/>
    <x v="0"/>
    <x v="11"/>
    <m/>
  </r>
  <r>
    <x v="74"/>
    <n v="2000"/>
    <s v="NF 0009/19"/>
    <x v="3"/>
    <x v="0"/>
    <x v="0"/>
    <m/>
  </r>
  <r>
    <x v="75"/>
    <n v="8000"/>
    <s v="NF 0010/19"/>
    <x v="4"/>
    <x v="0"/>
    <x v="12"/>
    <m/>
  </r>
  <r>
    <x v="76"/>
    <n v="2000"/>
    <s v="NF 0012/14"/>
    <x v="3"/>
    <x v="0"/>
    <x v="3"/>
    <m/>
  </r>
  <r>
    <x v="77"/>
    <n v="3000"/>
    <s v="NF 0012/14"/>
    <x v="3"/>
    <x v="1"/>
    <x v="3"/>
    <m/>
  </r>
  <r>
    <x v="78"/>
    <n v="10000"/>
    <s v="NF 0014/14"/>
    <x v="1"/>
    <x v="1"/>
    <x v="0"/>
    <m/>
  </r>
  <r>
    <x v="79"/>
    <n v="1500"/>
    <s v="NF 0014/14"/>
    <x v="1"/>
    <x v="1"/>
    <x v="0"/>
    <m/>
  </r>
  <r>
    <x v="80"/>
    <n v="500"/>
    <s v="NF 0016/14"/>
    <x v="1"/>
    <x v="1"/>
    <x v="13"/>
    <m/>
  </r>
  <r>
    <x v="81"/>
    <n v="2000"/>
    <s v="NF 0016/14"/>
    <x v="1"/>
    <x v="1"/>
    <x v="0"/>
    <m/>
  </r>
  <r>
    <x v="82"/>
    <n v="2500"/>
    <s v="NF 0017/19"/>
    <x v="0"/>
    <x v="1"/>
    <x v="7"/>
    <m/>
  </r>
  <r>
    <x v="83"/>
    <n v="2000"/>
    <s v="NF 0018/19"/>
    <x v="3"/>
    <x v="1"/>
    <x v="8"/>
    <m/>
  </r>
  <r>
    <x v="84"/>
    <n v="6000"/>
    <s v="NF 0005/14"/>
    <x v="1"/>
    <x v="0"/>
    <x v="3"/>
    <m/>
  </r>
  <r>
    <x v="85"/>
    <n v="1000"/>
    <s v="NF 0005/14"/>
    <x v="1"/>
    <x v="0"/>
    <x v="1"/>
    <m/>
  </r>
  <r>
    <x v="86"/>
    <n v="1000"/>
    <s v="NF 0006/20"/>
    <x v="1"/>
    <x v="0"/>
    <x v="2"/>
    <m/>
  </r>
  <r>
    <x v="87"/>
    <n v="2000"/>
    <s v="NF 0007/20"/>
    <x v="2"/>
    <x v="0"/>
    <x v="0"/>
    <m/>
  </r>
  <r>
    <x v="88"/>
    <n v="2000"/>
    <s v="NF 0008/20"/>
    <x v="0"/>
    <x v="0"/>
    <x v="12"/>
    <m/>
  </r>
  <r>
    <x v="89"/>
    <n v="8000"/>
    <s v="NF 0009/20"/>
    <x v="3"/>
    <x v="0"/>
    <x v="0"/>
    <m/>
  </r>
  <r>
    <x v="90"/>
    <n v="2000"/>
    <s v="NF 0010/20"/>
    <x v="4"/>
    <x v="0"/>
    <x v="13"/>
    <m/>
  </r>
  <r>
    <x v="91"/>
    <n v="3000"/>
    <s v="NF 0012/14"/>
    <x v="3"/>
    <x v="0"/>
    <x v="3"/>
    <m/>
  </r>
  <r>
    <x v="92"/>
    <n v="10000"/>
    <s v="NF 0012/14"/>
    <x v="3"/>
    <x v="1"/>
    <x v="3"/>
    <m/>
  </r>
  <r>
    <x v="93"/>
    <n v="1500"/>
    <s v="NF 0014/14"/>
    <x v="1"/>
    <x v="1"/>
    <x v="0"/>
    <m/>
  </r>
  <r>
    <x v="94"/>
    <n v="500"/>
    <s v="NF 0014/14"/>
    <x v="1"/>
    <x v="1"/>
    <x v="0"/>
    <m/>
  </r>
  <r>
    <x v="95"/>
    <n v="2000"/>
    <s v="NF 0016/14"/>
    <x v="1"/>
    <x v="1"/>
    <x v="14"/>
    <m/>
  </r>
  <r>
    <x v="96"/>
    <n v="2500"/>
    <s v="NF 0016/14"/>
    <x v="1"/>
    <x v="1"/>
    <x v="0"/>
    <m/>
  </r>
  <r>
    <x v="97"/>
    <n v="2000"/>
    <s v="NF 0017/20"/>
    <x v="0"/>
    <x v="1"/>
    <x v="7"/>
    <m/>
  </r>
  <r>
    <x v="98"/>
    <n v="6000"/>
    <s v="NF 0018/20"/>
    <x v="3"/>
    <x v="1"/>
    <x v="8"/>
    <m/>
  </r>
  <r>
    <x v="99"/>
    <n v="1000"/>
    <s v="NF 0005/14"/>
    <x v="1"/>
    <x v="0"/>
    <x v="3"/>
    <m/>
  </r>
  <r>
    <x v="100"/>
    <n v="1000"/>
    <s v="NF 0005/14"/>
    <x v="1"/>
    <x v="0"/>
    <x v="1"/>
    <m/>
  </r>
  <r>
    <x v="101"/>
    <n v="2000"/>
    <s v="NF 0006/21"/>
    <x v="1"/>
    <x v="0"/>
    <x v="2"/>
    <m/>
  </r>
  <r>
    <x v="102"/>
    <n v="2000"/>
    <s v="NF 0007/21"/>
    <x v="2"/>
    <x v="0"/>
    <x v="0"/>
    <m/>
  </r>
  <r>
    <x v="103"/>
    <n v="8000"/>
    <s v="NF 0008/21"/>
    <x v="0"/>
    <x v="0"/>
    <x v="13"/>
    <m/>
  </r>
  <r>
    <x v="104"/>
    <n v="2000"/>
    <s v="NF 0009/21"/>
    <x v="3"/>
    <x v="0"/>
    <x v="0"/>
    <m/>
  </r>
  <r>
    <x v="105"/>
    <n v="3000"/>
    <s v="NF 0010/21"/>
    <x v="4"/>
    <x v="0"/>
    <x v="14"/>
    <m/>
  </r>
  <r>
    <x v="106"/>
    <n v="10000"/>
    <s v="NF 0012/14"/>
    <x v="3"/>
    <x v="0"/>
    <x v="3"/>
    <m/>
  </r>
  <r>
    <x v="107"/>
    <n v="1500"/>
    <s v="NF 0012/14"/>
    <x v="3"/>
    <x v="1"/>
    <x v="3"/>
    <m/>
  </r>
  <r>
    <x v="108"/>
    <n v="500"/>
    <s v="NF 0014/14"/>
    <x v="1"/>
    <x v="1"/>
    <x v="0"/>
    <m/>
  </r>
  <r>
    <x v="109"/>
    <n v="2000"/>
    <s v="NF 0014/14"/>
    <x v="1"/>
    <x v="1"/>
    <x v="0"/>
    <m/>
  </r>
  <r>
    <x v="110"/>
    <n v="2500"/>
    <s v="NF 0016/14"/>
    <x v="1"/>
    <x v="1"/>
    <x v="15"/>
    <m/>
  </r>
  <r>
    <x v="111"/>
    <n v="2000"/>
    <s v="NF 0016/14"/>
    <x v="1"/>
    <x v="1"/>
    <x v="0"/>
    <m/>
  </r>
  <r>
    <x v="112"/>
    <n v="6000"/>
    <s v="NF 0017/21"/>
    <x v="0"/>
    <x v="1"/>
    <x v="7"/>
    <m/>
  </r>
  <r>
    <x v="113"/>
    <n v="1000"/>
    <s v="NF 0018/21"/>
    <x v="3"/>
    <x v="1"/>
    <x v="8"/>
    <m/>
  </r>
  <r>
    <x v="114"/>
    <n v="1000"/>
    <s v="NF 0005/14"/>
    <x v="1"/>
    <x v="0"/>
    <x v="3"/>
    <m/>
  </r>
  <r>
    <x v="115"/>
    <n v="2000"/>
    <s v="NF 0005/14"/>
    <x v="1"/>
    <x v="0"/>
    <x v="1"/>
    <m/>
  </r>
  <r>
    <x v="116"/>
    <n v="2000"/>
    <s v="NF 0006/22"/>
    <x v="1"/>
    <x v="0"/>
    <x v="2"/>
    <m/>
  </r>
  <r>
    <x v="117"/>
    <n v="8000"/>
    <s v="NF 0007/22"/>
    <x v="2"/>
    <x v="0"/>
    <x v="0"/>
    <m/>
  </r>
  <r>
    <x v="118"/>
    <n v="2000"/>
    <s v="NF 0008/22"/>
    <x v="0"/>
    <x v="0"/>
    <x v="14"/>
    <m/>
  </r>
  <r>
    <x v="119"/>
    <n v="3000"/>
    <s v="NF 0009/22"/>
    <x v="3"/>
    <x v="0"/>
    <x v="0"/>
    <m/>
  </r>
  <r>
    <x v="120"/>
    <n v="10000"/>
    <s v="NF 0010/22"/>
    <x v="4"/>
    <x v="0"/>
    <x v="15"/>
    <m/>
  </r>
  <r>
    <x v="121"/>
    <n v="1500"/>
    <s v="NF 0012/14"/>
    <x v="3"/>
    <x v="0"/>
    <x v="3"/>
    <m/>
  </r>
  <r>
    <x v="122"/>
    <n v="500"/>
    <s v="NF 0012/14"/>
    <x v="3"/>
    <x v="1"/>
    <x v="3"/>
    <m/>
  </r>
  <r>
    <x v="123"/>
    <n v="2000"/>
    <s v="NF 0014/14"/>
    <x v="1"/>
    <x v="1"/>
    <x v="0"/>
    <m/>
  </r>
  <r>
    <x v="124"/>
    <n v="2500"/>
    <s v="NF 0014/14"/>
    <x v="1"/>
    <x v="1"/>
    <x v="0"/>
    <m/>
  </r>
  <r>
    <x v="125"/>
    <n v="2000"/>
    <s v="NF 0016/14"/>
    <x v="1"/>
    <x v="1"/>
    <x v="16"/>
    <m/>
  </r>
  <r>
    <x v="126"/>
    <n v="6000"/>
    <s v="NF 0016/14"/>
    <x v="1"/>
    <x v="1"/>
    <x v="0"/>
    <m/>
  </r>
  <r>
    <x v="127"/>
    <n v="1000"/>
    <s v="NF 0017/22"/>
    <x v="0"/>
    <x v="1"/>
    <x v="7"/>
    <m/>
  </r>
  <r>
    <x v="128"/>
    <n v="1000"/>
    <s v="NF 0018/22"/>
    <x v="3"/>
    <x v="1"/>
    <x v="8"/>
    <m/>
  </r>
  <r>
    <x v="129"/>
    <n v="2000"/>
    <s v="NF 0005/14"/>
    <x v="1"/>
    <x v="0"/>
    <x v="3"/>
    <m/>
  </r>
  <r>
    <x v="130"/>
    <n v="2000"/>
    <s v="NF 0005/14"/>
    <x v="1"/>
    <x v="0"/>
    <x v="1"/>
    <m/>
  </r>
  <r>
    <x v="131"/>
    <n v="8000"/>
    <s v="NF 0006/23"/>
    <x v="1"/>
    <x v="0"/>
    <x v="2"/>
    <m/>
  </r>
  <r>
    <x v="132"/>
    <n v="2000"/>
    <s v="NF 0007/23"/>
    <x v="2"/>
    <x v="0"/>
    <x v="0"/>
    <m/>
  </r>
  <r>
    <x v="133"/>
    <n v="3000"/>
    <s v="NF 0008/23"/>
    <x v="0"/>
    <x v="0"/>
    <x v="15"/>
    <m/>
  </r>
  <r>
    <x v="134"/>
    <n v="10000"/>
    <s v="NF 0009/23"/>
    <x v="3"/>
    <x v="0"/>
    <x v="0"/>
    <m/>
  </r>
  <r>
    <x v="135"/>
    <n v="1500"/>
    <s v="NF 0010/23"/>
    <x v="4"/>
    <x v="0"/>
    <x v="16"/>
    <m/>
  </r>
  <r>
    <x v="136"/>
    <n v="500"/>
    <s v="NF 0012/14"/>
    <x v="3"/>
    <x v="0"/>
    <x v="3"/>
    <m/>
  </r>
  <r>
    <x v="137"/>
    <n v="2000"/>
    <s v="NF 0012/14"/>
    <x v="3"/>
    <x v="1"/>
    <x v="3"/>
    <m/>
  </r>
  <r>
    <x v="138"/>
    <n v="2500"/>
    <s v="NF 0014/14"/>
    <x v="1"/>
    <x v="1"/>
    <x v="0"/>
    <m/>
  </r>
  <r>
    <x v="139"/>
    <n v="2000"/>
    <s v="NF 0014/14"/>
    <x v="1"/>
    <x v="1"/>
    <x v="0"/>
    <m/>
  </r>
  <r>
    <x v="140"/>
    <n v="6000"/>
    <s v="NF 0016/14"/>
    <x v="1"/>
    <x v="1"/>
    <x v="17"/>
    <m/>
  </r>
  <r>
    <x v="141"/>
    <n v="1000"/>
    <s v="NF 0016/14"/>
    <x v="1"/>
    <x v="1"/>
    <x v="0"/>
    <m/>
  </r>
  <r>
    <x v="142"/>
    <n v="1000"/>
    <s v="NF 0017/23"/>
    <x v="0"/>
    <x v="1"/>
    <x v="7"/>
    <m/>
  </r>
  <r>
    <x v="143"/>
    <n v="2000"/>
    <s v="NF 0018/23"/>
    <x v="3"/>
    <x v="1"/>
    <x v="8"/>
    <m/>
  </r>
  <r>
    <x v="144"/>
    <n v="2000"/>
    <s v="NF 0005/14"/>
    <x v="1"/>
    <x v="0"/>
    <x v="3"/>
    <m/>
  </r>
  <r>
    <x v="145"/>
    <n v="8000"/>
    <s v="NF 0005/14"/>
    <x v="1"/>
    <x v="0"/>
    <x v="1"/>
    <m/>
  </r>
  <r>
    <x v="146"/>
    <n v="2000"/>
    <s v="NF 0006/24"/>
    <x v="1"/>
    <x v="0"/>
    <x v="2"/>
    <m/>
  </r>
  <r>
    <x v="147"/>
    <n v="3000"/>
    <s v="NF 0007/24"/>
    <x v="2"/>
    <x v="0"/>
    <x v="0"/>
    <m/>
  </r>
  <r>
    <x v="148"/>
    <n v="10000"/>
    <s v="NF 0008/24"/>
    <x v="0"/>
    <x v="0"/>
    <x v="16"/>
    <m/>
  </r>
  <r>
    <x v="149"/>
    <n v="1500"/>
    <s v="NF 0009/24"/>
    <x v="3"/>
    <x v="0"/>
    <x v="0"/>
    <m/>
  </r>
  <r>
    <x v="150"/>
    <n v="500"/>
    <s v="NF 0010/24"/>
    <x v="4"/>
    <x v="0"/>
    <x v="17"/>
    <m/>
  </r>
  <r>
    <x v="151"/>
    <n v="2000"/>
    <s v="NF 0012/14"/>
    <x v="3"/>
    <x v="0"/>
    <x v="3"/>
    <m/>
  </r>
  <r>
    <x v="152"/>
    <n v="2500"/>
    <s v="NF 0012/14"/>
    <x v="3"/>
    <x v="1"/>
    <x v="3"/>
    <m/>
  </r>
  <r>
    <x v="153"/>
    <n v="2000"/>
    <s v="NF 0014/14"/>
    <x v="1"/>
    <x v="1"/>
    <x v="0"/>
    <m/>
  </r>
  <r>
    <x v="154"/>
    <n v="6000"/>
    <s v="NF 0014/14"/>
    <x v="1"/>
    <x v="1"/>
    <x v="0"/>
    <m/>
  </r>
  <r>
    <x v="155"/>
    <n v="1000"/>
    <s v="NF 0016/14"/>
    <x v="1"/>
    <x v="1"/>
    <x v="18"/>
    <m/>
  </r>
  <r>
    <x v="156"/>
    <n v="1000"/>
    <s v="NF 0016/14"/>
    <x v="1"/>
    <x v="1"/>
    <x v="0"/>
    <m/>
  </r>
  <r>
    <x v="157"/>
    <n v="2000"/>
    <s v="NF 0017/24"/>
    <x v="0"/>
    <x v="1"/>
    <x v="7"/>
    <m/>
  </r>
  <r>
    <x v="158"/>
    <n v="2000"/>
    <s v="NF 0018/24"/>
    <x v="3"/>
    <x v="1"/>
    <x v="8"/>
    <m/>
  </r>
  <r>
    <x v="159"/>
    <n v="8000"/>
    <s v="NF 0005/14"/>
    <x v="1"/>
    <x v="0"/>
    <x v="3"/>
    <m/>
  </r>
  <r>
    <x v="160"/>
    <n v="2000"/>
    <s v="NF 0005/14"/>
    <x v="1"/>
    <x v="0"/>
    <x v="1"/>
    <m/>
  </r>
  <r>
    <x v="161"/>
    <n v="3000"/>
    <s v="NF 0006/25"/>
    <x v="1"/>
    <x v="0"/>
    <x v="2"/>
    <m/>
  </r>
  <r>
    <x v="162"/>
    <n v="10000"/>
    <s v="NF 0007/25"/>
    <x v="2"/>
    <x v="0"/>
    <x v="0"/>
    <m/>
  </r>
  <r>
    <x v="163"/>
    <n v="1500"/>
    <s v="NF 0008/25"/>
    <x v="0"/>
    <x v="0"/>
    <x v="17"/>
    <m/>
  </r>
  <r>
    <x v="164"/>
    <n v="500"/>
    <s v="NF 0009/25"/>
    <x v="3"/>
    <x v="0"/>
    <x v="0"/>
    <m/>
  </r>
  <r>
    <x v="165"/>
    <n v="2000"/>
    <s v="NF 0010/25"/>
    <x v="4"/>
    <x v="0"/>
    <x v="18"/>
    <m/>
  </r>
  <r>
    <x v="166"/>
    <n v="2500"/>
    <s v="NF 0012/14"/>
    <x v="3"/>
    <x v="0"/>
    <x v="3"/>
    <m/>
  </r>
  <r>
    <x v="167"/>
    <n v="2000"/>
    <s v="NF 0012/14"/>
    <x v="3"/>
    <x v="1"/>
    <x v="3"/>
    <m/>
  </r>
  <r>
    <x v="168"/>
    <n v="6000"/>
    <s v="NF 0014/14"/>
    <x v="1"/>
    <x v="1"/>
    <x v="0"/>
    <m/>
  </r>
  <r>
    <x v="169"/>
    <n v="1000"/>
    <s v="NF 0014/14"/>
    <x v="1"/>
    <x v="1"/>
    <x v="0"/>
    <m/>
  </r>
  <r>
    <x v="170"/>
    <n v="1000"/>
    <s v="NF 0016/14"/>
    <x v="1"/>
    <x v="1"/>
    <x v="19"/>
    <m/>
  </r>
  <r>
    <x v="171"/>
    <n v="2000"/>
    <s v="NF 0016/14"/>
    <x v="1"/>
    <x v="1"/>
    <x v="0"/>
    <m/>
  </r>
  <r>
    <x v="172"/>
    <n v="2000"/>
    <s v="NF 0017/25"/>
    <x v="0"/>
    <x v="1"/>
    <x v="7"/>
    <m/>
  </r>
  <r>
    <x v="173"/>
    <n v="8000"/>
    <s v="NF 0018/25"/>
    <x v="3"/>
    <x v="1"/>
    <x v="8"/>
    <m/>
  </r>
  <r>
    <x v="174"/>
    <n v="2000"/>
    <s v="NF 0005/14"/>
    <x v="1"/>
    <x v="0"/>
    <x v="3"/>
    <m/>
  </r>
  <r>
    <x v="175"/>
    <n v="3000"/>
    <s v="NF 0005/14"/>
    <x v="1"/>
    <x v="0"/>
    <x v="1"/>
    <m/>
  </r>
  <r>
    <x v="176"/>
    <n v="10000"/>
    <s v="NF 0006/26"/>
    <x v="1"/>
    <x v="0"/>
    <x v="2"/>
    <m/>
  </r>
  <r>
    <x v="177"/>
    <n v="1500"/>
    <s v="NF 0007/26"/>
    <x v="2"/>
    <x v="0"/>
    <x v="0"/>
    <m/>
  </r>
  <r>
    <x v="178"/>
    <n v="500"/>
    <s v="NF 0008/26"/>
    <x v="0"/>
    <x v="0"/>
    <x v="18"/>
    <m/>
  </r>
  <r>
    <x v="179"/>
    <n v="2000"/>
    <s v="NF 0009/26"/>
    <x v="3"/>
    <x v="0"/>
    <x v="0"/>
    <m/>
  </r>
  <r>
    <x v="180"/>
    <n v="2500"/>
    <s v="NF 0010/26"/>
    <x v="4"/>
    <x v="0"/>
    <x v="19"/>
    <m/>
  </r>
  <r>
    <x v="181"/>
    <n v="2000"/>
    <s v="NF 0012/14"/>
    <x v="3"/>
    <x v="0"/>
    <x v="3"/>
    <m/>
  </r>
  <r>
    <x v="182"/>
    <n v="6000"/>
    <s v="NF 0012/14"/>
    <x v="3"/>
    <x v="1"/>
    <x v="3"/>
    <m/>
  </r>
  <r>
    <x v="183"/>
    <n v="1000"/>
    <s v="NF 0014/14"/>
    <x v="1"/>
    <x v="1"/>
    <x v="0"/>
    <m/>
  </r>
  <r>
    <x v="184"/>
    <n v="1000"/>
    <s v="NF 0014/14"/>
    <x v="1"/>
    <x v="1"/>
    <x v="0"/>
    <m/>
  </r>
  <r>
    <x v="185"/>
    <n v="2000"/>
    <s v="NF 0016/14"/>
    <x v="1"/>
    <x v="1"/>
    <x v="20"/>
    <m/>
  </r>
  <r>
    <x v="186"/>
    <n v="2000"/>
    <s v="NF 0016/14"/>
    <x v="1"/>
    <x v="1"/>
    <x v="0"/>
    <m/>
  </r>
  <r>
    <x v="187"/>
    <n v="8000"/>
    <s v="NF 0017/26"/>
    <x v="0"/>
    <x v="1"/>
    <x v="7"/>
    <m/>
  </r>
  <r>
    <x v="188"/>
    <n v="2000"/>
    <s v="NF 0018/26"/>
    <x v="3"/>
    <x v="1"/>
    <x v="8"/>
    <m/>
  </r>
  <r>
    <x v="189"/>
    <n v="3000"/>
    <s v="NF 0005/14"/>
    <x v="1"/>
    <x v="0"/>
    <x v="3"/>
    <m/>
  </r>
  <r>
    <x v="190"/>
    <n v="10000"/>
    <s v="NF 0005/14"/>
    <x v="1"/>
    <x v="0"/>
    <x v="1"/>
    <m/>
  </r>
  <r>
    <x v="191"/>
    <n v="1500"/>
    <s v="NF 0006/27"/>
    <x v="1"/>
    <x v="0"/>
    <x v="2"/>
    <m/>
  </r>
  <r>
    <x v="192"/>
    <n v="500"/>
    <s v="NF 0007/27"/>
    <x v="2"/>
    <x v="0"/>
    <x v="0"/>
    <m/>
  </r>
  <r>
    <x v="193"/>
    <n v="2000"/>
    <s v="NF 0008/27"/>
    <x v="0"/>
    <x v="0"/>
    <x v="19"/>
    <m/>
  </r>
  <r>
    <x v="194"/>
    <n v="2500"/>
    <s v="NF 0009/27"/>
    <x v="3"/>
    <x v="0"/>
    <x v="0"/>
    <m/>
  </r>
  <r>
    <x v="195"/>
    <n v="2000"/>
    <s v="NF 0010/27"/>
    <x v="4"/>
    <x v="0"/>
    <x v="20"/>
    <m/>
  </r>
  <r>
    <x v="196"/>
    <n v="6000"/>
    <s v="NF 0012/14"/>
    <x v="3"/>
    <x v="0"/>
    <x v="3"/>
    <m/>
  </r>
  <r>
    <x v="197"/>
    <n v="1000"/>
    <s v="NF 0012/14"/>
    <x v="3"/>
    <x v="1"/>
    <x v="3"/>
    <m/>
  </r>
  <r>
    <x v="198"/>
    <n v="1000"/>
    <s v="NF 0014/14"/>
    <x v="1"/>
    <x v="1"/>
    <x v="0"/>
    <m/>
  </r>
  <r>
    <x v="199"/>
    <n v="2000"/>
    <s v="NF 0014/14"/>
    <x v="1"/>
    <x v="1"/>
    <x v="0"/>
    <m/>
  </r>
  <r>
    <x v="200"/>
    <n v="2000"/>
    <s v="NF 0016/14"/>
    <x v="1"/>
    <x v="1"/>
    <x v="21"/>
    <m/>
  </r>
  <r>
    <x v="201"/>
    <n v="8000"/>
    <s v="NF 0016/14"/>
    <x v="1"/>
    <x v="1"/>
    <x v="0"/>
    <m/>
  </r>
  <r>
    <x v="202"/>
    <n v="2000"/>
    <s v="NF 0017/27"/>
    <x v="0"/>
    <x v="1"/>
    <x v="7"/>
    <m/>
  </r>
  <r>
    <x v="203"/>
    <n v="3000"/>
    <s v="NF 0018/27"/>
    <x v="3"/>
    <x v="1"/>
    <x v="8"/>
    <m/>
  </r>
  <r>
    <x v="204"/>
    <n v="10000"/>
    <s v="NF 0005/14"/>
    <x v="1"/>
    <x v="0"/>
    <x v="3"/>
    <m/>
  </r>
  <r>
    <x v="205"/>
    <n v="1500"/>
    <s v="NF 0005/14"/>
    <x v="1"/>
    <x v="0"/>
    <x v="1"/>
    <m/>
  </r>
  <r>
    <x v="206"/>
    <n v="500"/>
    <s v="NF 0006/28"/>
    <x v="1"/>
    <x v="0"/>
    <x v="2"/>
    <m/>
  </r>
  <r>
    <x v="207"/>
    <n v="2000"/>
    <s v="NF 0007/28"/>
    <x v="2"/>
    <x v="0"/>
    <x v="0"/>
    <m/>
  </r>
  <r>
    <x v="208"/>
    <n v="2500"/>
    <s v="NF 0008/28"/>
    <x v="0"/>
    <x v="0"/>
    <x v="20"/>
    <m/>
  </r>
  <r>
    <x v="209"/>
    <n v="2000"/>
    <s v="NF 0009/28"/>
    <x v="3"/>
    <x v="0"/>
    <x v="0"/>
    <m/>
  </r>
  <r>
    <x v="210"/>
    <n v="6000"/>
    <s v="NF 0010/28"/>
    <x v="4"/>
    <x v="0"/>
    <x v="21"/>
    <m/>
  </r>
  <r>
    <x v="211"/>
    <n v="1000"/>
    <s v="NF 0012/14"/>
    <x v="3"/>
    <x v="0"/>
    <x v="3"/>
    <m/>
  </r>
  <r>
    <x v="212"/>
    <n v="1000"/>
    <s v="NF 0012/14"/>
    <x v="3"/>
    <x v="1"/>
    <x v="3"/>
    <m/>
  </r>
  <r>
    <x v="213"/>
    <n v="2000"/>
    <s v="NF 0014/14"/>
    <x v="1"/>
    <x v="1"/>
    <x v="0"/>
    <m/>
  </r>
  <r>
    <x v="214"/>
    <n v="2000"/>
    <s v="NF 0014/14"/>
    <x v="1"/>
    <x v="1"/>
    <x v="0"/>
    <m/>
  </r>
  <r>
    <x v="215"/>
    <n v="8000"/>
    <s v="NF 0016/14"/>
    <x v="1"/>
    <x v="1"/>
    <x v="22"/>
    <m/>
  </r>
  <r>
    <x v="216"/>
    <n v="2000"/>
    <s v="NF 0016/14"/>
    <x v="1"/>
    <x v="1"/>
    <x v="0"/>
    <m/>
  </r>
  <r>
    <x v="217"/>
    <n v="3000"/>
    <s v="NF 0017/28"/>
    <x v="0"/>
    <x v="1"/>
    <x v="7"/>
    <m/>
  </r>
  <r>
    <x v="218"/>
    <n v="10000"/>
    <s v="NF 0018/28"/>
    <x v="3"/>
    <x v="1"/>
    <x v="8"/>
    <m/>
  </r>
  <r>
    <x v="219"/>
    <n v="1500"/>
    <s v="NF 0005/14"/>
    <x v="1"/>
    <x v="0"/>
    <x v="3"/>
    <m/>
  </r>
  <r>
    <x v="220"/>
    <n v="500"/>
    <s v="NF 0005/14"/>
    <x v="1"/>
    <x v="0"/>
    <x v="1"/>
    <m/>
  </r>
  <r>
    <x v="221"/>
    <n v="2000"/>
    <s v="NF 0006/29"/>
    <x v="1"/>
    <x v="0"/>
    <x v="2"/>
    <m/>
  </r>
  <r>
    <x v="222"/>
    <n v="2500"/>
    <s v="NF 0007/29"/>
    <x v="2"/>
    <x v="0"/>
    <x v="0"/>
    <m/>
  </r>
  <r>
    <x v="223"/>
    <n v="2000"/>
    <s v="NF 0008/29"/>
    <x v="0"/>
    <x v="0"/>
    <x v="21"/>
    <m/>
  </r>
  <r>
    <x v="224"/>
    <n v="6000"/>
    <s v="NF 0009/29"/>
    <x v="3"/>
    <x v="0"/>
    <x v="0"/>
    <m/>
  </r>
  <r>
    <x v="225"/>
    <n v="1000"/>
    <s v="NF 0010/29"/>
    <x v="4"/>
    <x v="0"/>
    <x v="22"/>
    <m/>
  </r>
  <r>
    <x v="226"/>
    <n v="1000"/>
    <s v="NF 0012/14"/>
    <x v="3"/>
    <x v="0"/>
    <x v="3"/>
    <m/>
  </r>
  <r>
    <x v="227"/>
    <n v="2000"/>
    <s v="NF 0012/14"/>
    <x v="3"/>
    <x v="1"/>
    <x v="3"/>
    <m/>
  </r>
  <r>
    <x v="228"/>
    <n v="2000"/>
    <s v="NF 0014/14"/>
    <x v="1"/>
    <x v="1"/>
    <x v="0"/>
    <m/>
  </r>
  <r>
    <x v="229"/>
    <n v="8000"/>
    <s v="NF 0014/14"/>
    <x v="1"/>
    <x v="1"/>
    <x v="0"/>
    <m/>
  </r>
  <r>
    <x v="230"/>
    <n v="2000"/>
    <s v="NF 0016/14"/>
    <x v="1"/>
    <x v="1"/>
    <x v="23"/>
    <m/>
  </r>
  <r>
    <x v="231"/>
    <n v="3000"/>
    <s v="NF 0016/14"/>
    <x v="1"/>
    <x v="1"/>
    <x v="0"/>
    <m/>
  </r>
  <r>
    <x v="232"/>
    <n v="10000"/>
    <s v="NF 0017/29"/>
    <x v="0"/>
    <x v="1"/>
    <x v="7"/>
    <m/>
  </r>
  <r>
    <x v="233"/>
    <n v="1500"/>
    <s v="NF 0018/29"/>
    <x v="3"/>
    <x v="1"/>
    <x v="8"/>
    <m/>
  </r>
  <r>
    <x v="234"/>
    <n v="500"/>
    <s v="NF 0005/14"/>
    <x v="1"/>
    <x v="0"/>
    <x v="3"/>
    <m/>
  </r>
  <r>
    <x v="235"/>
    <n v="2000"/>
    <s v="NF 0005/14"/>
    <x v="1"/>
    <x v="0"/>
    <x v="1"/>
    <m/>
  </r>
  <r>
    <x v="236"/>
    <n v="2500"/>
    <s v="NF 0006/30"/>
    <x v="1"/>
    <x v="0"/>
    <x v="2"/>
    <m/>
  </r>
  <r>
    <x v="237"/>
    <n v="2000"/>
    <s v="NF 0007/30"/>
    <x v="2"/>
    <x v="0"/>
    <x v="0"/>
    <m/>
  </r>
  <r>
    <x v="238"/>
    <n v="6000"/>
    <s v="NF 0008/30"/>
    <x v="0"/>
    <x v="0"/>
    <x v="22"/>
    <m/>
  </r>
  <r>
    <x v="239"/>
    <n v="1000"/>
    <s v="NF 0009/30"/>
    <x v="3"/>
    <x v="0"/>
    <x v="0"/>
    <m/>
  </r>
  <r>
    <x v="240"/>
    <n v="1000"/>
    <s v="NF 0010/30"/>
    <x v="4"/>
    <x v="0"/>
    <x v="23"/>
    <m/>
  </r>
  <r>
    <x v="241"/>
    <n v="2000"/>
    <s v="NF 0012/14"/>
    <x v="3"/>
    <x v="0"/>
    <x v="3"/>
    <m/>
  </r>
  <r>
    <x v="242"/>
    <n v="2000"/>
    <s v="NF 0012/14"/>
    <x v="3"/>
    <x v="1"/>
    <x v="3"/>
    <m/>
  </r>
  <r>
    <x v="243"/>
    <n v="8000"/>
    <s v="NF 0014/14"/>
    <x v="1"/>
    <x v="1"/>
    <x v="0"/>
    <m/>
  </r>
  <r>
    <x v="244"/>
    <n v="2000"/>
    <s v="NF 0014/14"/>
    <x v="1"/>
    <x v="1"/>
    <x v="0"/>
    <m/>
  </r>
  <r>
    <x v="245"/>
    <n v="3000"/>
    <s v="NF 0016/14"/>
    <x v="1"/>
    <x v="1"/>
    <x v="24"/>
    <m/>
  </r>
  <r>
    <x v="246"/>
    <n v="10000"/>
    <s v="NF 0016/14"/>
    <x v="1"/>
    <x v="1"/>
    <x v="0"/>
    <m/>
  </r>
  <r>
    <x v="247"/>
    <n v="1500"/>
    <s v="NF 0017/30"/>
    <x v="0"/>
    <x v="1"/>
    <x v="7"/>
    <m/>
  </r>
  <r>
    <x v="248"/>
    <n v="500"/>
    <s v="NF 0018/30"/>
    <x v="3"/>
    <x v="1"/>
    <x v="8"/>
    <m/>
  </r>
  <r>
    <x v="249"/>
    <n v="2000"/>
    <s v="NF 0005/14"/>
    <x v="1"/>
    <x v="0"/>
    <x v="3"/>
    <m/>
  </r>
  <r>
    <x v="250"/>
    <n v="2500"/>
    <s v="NF 0005/14"/>
    <x v="1"/>
    <x v="0"/>
    <x v="1"/>
    <m/>
  </r>
  <r>
    <x v="251"/>
    <n v="2000"/>
    <s v="NF 0006/31"/>
    <x v="1"/>
    <x v="0"/>
    <x v="2"/>
    <m/>
  </r>
  <r>
    <x v="252"/>
    <n v="6000"/>
    <s v="NF 0007/31"/>
    <x v="2"/>
    <x v="0"/>
    <x v="0"/>
    <m/>
  </r>
  <r>
    <x v="253"/>
    <n v="1000"/>
    <s v="NF 0008/31"/>
    <x v="0"/>
    <x v="0"/>
    <x v="23"/>
    <m/>
  </r>
  <r>
    <x v="254"/>
    <n v="1000"/>
    <s v="NF 0009/31"/>
    <x v="3"/>
    <x v="0"/>
    <x v="0"/>
    <m/>
  </r>
  <r>
    <x v="255"/>
    <n v="2000"/>
    <s v="NF 0010/31"/>
    <x v="4"/>
    <x v="0"/>
    <x v="24"/>
    <m/>
  </r>
  <r>
    <x v="256"/>
    <n v="2000"/>
    <s v="NF 0012/14"/>
    <x v="3"/>
    <x v="0"/>
    <x v="3"/>
    <m/>
  </r>
  <r>
    <x v="257"/>
    <n v="8000"/>
    <s v="NF 0012/14"/>
    <x v="3"/>
    <x v="1"/>
    <x v="3"/>
    <m/>
  </r>
  <r>
    <x v="258"/>
    <n v="2000"/>
    <s v="NF 0014/14"/>
    <x v="1"/>
    <x v="1"/>
    <x v="0"/>
    <m/>
  </r>
  <r>
    <x v="259"/>
    <n v="3000"/>
    <s v="NF 0014/14"/>
    <x v="1"/>
    <x v="1"/>
    <x v="0"/>
    <m/>
  </r>
  <r>
    <x v="260"/>
    <n v="10000"/>
    <s v="NF 0016/14"/>
    <x v="1"/>
    <x v="1"/>
    <x v="25"/>
    <m/>
  </r>
  <r>
    <x v="261"/>
    <n v="1500"/>
    <s v="NF 0016/14"/>
    <x v="1"/>
    <x v="1"/>
    <x v="0"/>
    <m/>
  </r>
  <r>
    <x v="262"/>
    <n v="500"/>
    <s v="NF 0017/31"/>
    <x v="0"/>
    <x v="1"/>
    <x v="7"/>
    <m/>
  </r>
  <r>
    <x v="263"/>
    <n v="2000"/>
    <s v="NF 0018/31"/>
    <x v="3"/>
    <x v="1"/>
    <x v="8"/>
    <m/>
  </r>
  <r>
    <x v="264"/>
    <n v="2500"/>
    <s v="NF 0005/14"/>
    <x v="1"/>
    <x v="0"/>
    <x v="3"/>
    <m/>
  </r>
  <r>
    <x v="265"/>
    <n v="2000"/>
    <s v="NF 0005/14"/>
    <x v="1"/>
    <x v="0"/>
    <x v="1"/>
    <m/>
  </r>
  <r>
    <x v="266"/>
    <n v="6000"/>
    <s v="NF 0006/32"/>
    <x v="1"/>
    <x v="0"/>
    <x v="2"/>
    <m/>
  </r>
  <r>
    <x v="267"/>
    <n v="1000"/>
    <s v="NF 0007/32"/>
    <x v="2"/>
    <x v="0"/>
    <x v="0"/>
    <m/>
  </r>
  <r>
    <x v="268"/>
    <n v="1000"/>
    <s v="NF 0008/32"/>
    <x v="0"/>
    <x v="0"/>
    <x v="24"/>
    <m/>
  </r>
  <r>
    <x v="269"/>
    <n v="2000"/>
    <s v="NF 0009/32"/>
    <x v="3"/>
    <x v="0"/>
    <x v="0"/>
    <m/>
  </r>
  <r>
    <x v="270"/>
    <n v="2000"/>
    <s v="NF 0010/32"/>
    <x v="4"/>
    <x v="0"/>
    <x v="25"/>
    <m/>
  </r>
  <r>
    <x v="271"/>
    <n v="8000"/>
    <s v="NF 0012/14"/>
    <x v="3"/>
    <x v="0"/>
    <x v="3"/>
    <m/>
  </r>
  <r>
    <x v="272"/>
    <n v="2000"/>
    <s v="NF 0012/14"/>
    <x v="3"/>
    <x v="1"/>
    <x v="3"/>
    <m/>
  </r>
  <r>
    <x v="273"/>
    <n v="3000"/>
    <s v="NF 0014/14"/>
    <x v="1"/>
    <x v="1"/>
    <x v="0"/>
    <m/>
  </r>
  <r>
    <x v="274"/>
    <n v="10000"/>
    <s v="NF 0014/14"/>
    <x v="1"/>
    <x v="1"/>
    <x v="0"/>
    <m/>
  </r>
  <r>
    <x v="275"/>
    <n v="1500"/>
    <s v="NF 0016/14"/>
    <x v="1"/>
    <x v="1"/>
    <x v="26"/>
    <m/>
  </r>
  <r>
    <x v="276"/>
    <n v="500"/>
    <s v="NF 0016/14"/>
    <x v="1"/>
    <x v="1"/>
    <x v="0"/>
    <m/>
  </r>
  <r>
    <x v="277"/>
    <n v="2000"/>
    <s v="NF 0017/32"/>
    <x v="0"/>
    <x v="1"/>
    <x v="7"/>
    <m/>
  </r>
  <r>
    <x v="278"/>
    <n v="2500"/>
    <s v="NF 0018/32"/>
    <x v="3"/>
    <x v="1"/>
    <x v="8"/>
    <m/>
  </r>
  <r>
    <x v="279"/>
    <n v="2000"/>
    <s v="NF 0005/14"/>
    <x v="1"/>
    <x v="0"/>
    <x v="3"/>
    <m/>
  </r>
  <r>
    <x v="280"/>
    <n v="6000"/>
    <s v="NF 0005/14"/>
    <x v="1"/>
    <x v="0"/>
    <x v="1"/>
    <m/>
  </r>
  <r>
    <x v="281"/>
    <n v="1000"/>
    <s v="NF 0006/33"/>
    <x v="1"/>
    <x v="0"/>
    <x v="2"/>
    <m/>
  </r>
  <r>
    <x v="282"/>
    <n v="1000"/>
    <s v="NF 0007/33"/>
    <x v="2"/>
    <x v="0"/>
    <x v="0"/>
    <m/>
  </r>
  <r>
    <x v="283"/>
    <n v="2000"/>
    <s v="NF 0008/33"/>
    <x v="0"/>
    <x v="0"/>
    <x v="25"/>
    <m/>
  </r>
  <r>
    <x v="284"/>
    <n v="2000"/>
    <s v="NF 0009/33"/>
    <x v="3"/>
    <x v="0"/>
    <x v="0"/>
    <m/>
  </r>
  <r>
    <x v="285"/>
    <n v="8000"/>
    <s v="NF 0010/33"/>
    <x v="4"/>
    <x v="0"/>
    <x v="26"/>
    <m/>
  </r>
  <r>
    <x v="286"/>
    <n v="2000"/>
    <s v="NF 0012/14"/>
    <x v="3"/>
    <x v="0"/>
    <x v="3"/>
    <m/>
  </r>
  <r>
    <x v="287"/>
    <n v="3000"/>
    <s v="NF 0012/14"/>
    <x v="3"/>
    <x v="1"/>
    <x v="3"/>
    <m/>
  </r>
  <r>
    <x v="288"/>
    <n v="10000"/>
    <s v="NF 0014/14"/>
    <x v="1"/>
    <x v="1"/>
    <x v="0"/>
    <m/>
  </r>
  <r>
    <x v="289"/>
    <n v="1500"/>
    <s v="NF 0014/14"/>
    <x v="1"/>
    <x v="1"/>
    <x v="0"/>
    <m/>
  </r>
  <r>
    <x v="290"/>
    <n v="500"/>
    <s v="NF 0016/14"/>
    <x v="1"/>
    <x v="1"/>
    <x v="27"/>
    <m/>
  </r>
  <r>
    <x v="291"/>
    <n v="2000"/>
    <s v="NF 0016/14"/>
    <x v="1"/>
    <x v="1"/>
    <x v="0"/>
    <m/>
  </r>
  <r>
    <x v="292"/>
    <n v="2500"/>
    <s v="NF 0017/33"/>
    <x v="0"/>
    <x v="1"/>
    <x v="7"/>
    <m/>
  </r>
  <r>
    <x v="293"/>
    <n v="2000"/>
    <s v="NF 0018/33"/>
    <x v="3"/>
    <x v="1"/>
    <x v="8"/>
    <m/>
  </r>
  <r>
    <x v="294"/>
    <n v="6000"/>
    <s v="NF 0005/14"/>
    <x v="1"/>
    <x v="0"/>
    <x v="3"/>
    <m/>
  </r>
  <r>
    <x v="295"/>
    <n v="1000"/>
    <s v="NF 0005/14"/>
    <x v="1"/>
    <x v="0"/>
    <x v="1"/>
    <m/>
  </r>
  <r>
    <x v="296"/>
    <n v="1000"/>
    <s v="NF 0006/34"/>
    <x v="1"/>
    <x v="0"/>
    <x v="2"/>
    <m/>
  </r>
  <r>
    <x v="297"/>
    <n v="2000"/>
    <s v="NF 0007/34"/>
    <x v="2"/>
    <x v="0"/>
    <x v="0"/>
    <m/>
  </r>
  <r>
    <x v="298"/>
    <n v="2000"/>
    <s v="NF 0008/34"/>
    <x v="0"/>
    <x v="0"/>
    <x v="26"/>
    <m/>
  </r>
  <r>
    <x v="299"/>
    <n v="8000"/>
    <s v="NF 0009/34"/>
    <x v="3"/>
    <x v="0"/>
    <x v="0"/>
    <m/>
  </r>
  <r>
    <x v="300"/>
    <n v="2000"/>
    <s v="NF 0010/34"/>
    <x v="4"/>
    <x v="0"/>
    <x v="27"/>
    <m/>
  </r>
  <r>
    <x v="301"/>
    <n v="3000"/>
    <s v="NF 0012/14"/>
    <x v="3"/>
    <x v="0"/>
    <x v="3"/>
    <m/>
  </r>
  <r>
    <x v="302"/>
    <n v="10000"/>
    <s v="NF 0012/14"/>
    <x v="3"/>
    <x v="1"/>
    <x v="3"/>
    <m/>
  </r>
  <r>
    <x v="303"/>
    <n v="1500"/>
    <s v="NF 0014/14"/>
    <x v="1"/>
    <x v="1"/>
    <x v="0"/>
    <m/>
  </r>
  <r>
    <x v="304"/>
    <n v="500"/>
    <s v="NF 0014/14"/>
    <x v="1"/>
    <x v="1"/>
    <x v="0"/>
    <m/>
  </r>
  <r>
    <x v="305"/>
    <n v="2000"/>
    <s v="NF 0016/14"/>
    <x v="1"/>
    <x v="1"/>
    <x v="28"/>
    <m/>
  </r>
  <r>
    <x v="306"/>
    <n v="2500"/>
    <s v="NF 0016/14"/>
    <x v="1"/>
    <x v="1"/>
    <x v="0"/>
    <m/>
  </r>
  <r>
    <x v="307"/>
    <n v="2000"/>
    <s v="NF 0017/34"/>
    <x v="0"/>
    <x v="1"/>
    <x v="7"/>
    <m/>
  </r>
  <r>
    <x v="308"/>
    <n v="6000"/>
    <s v="NF 0018/34"/>
    <x v="3"/>
    <x v="1"/>
    <x v="8"/>
    <m/>
  </r>
  <r>
    <x v="309"/>
    <n v="1000"/>
    <s v="NF 0005/14"/>
    <x v="1"/>
    <x v="0"/>
    <x v="3"/>
    <m/>
  </r>
  <r>
    <x v="310"/>
    <n v="1000"/>
    <s v="NF 0005/14"/>
    <x v="1"/>
    <x v="0"/>
    <x v="1"/>
    <m/>
  </r>
  <r>
    <x v="311"/>
    <n v="2000"/>
    <s v="NF 0006/35"/>
    <x v="1"/>
    <x v="0"/>
    <x v="2"/>
    <m/>
  </r>
  <r>
    <x v="312"/>
    <n v="2000"/>
    <s v="NF 0007/35"/>
    <x v="2"/>
    <x v="0"/>
    <x v="0"/>
    <m/>
  </r>
  <r>
    <x v="313"/>
    <n v="8000"/>
    <s v="NF 0008/35"/>
    <x v="0"/>
    <x v="0"/>
    <x v="27"/>
    <m/>
  </r>
  <r>
    <x v="314"/>
    <n v="2000"/>
    <s v="NF 0009/35"/>
    <x v="3"/>
    <x v="0"/>
    <x v="0"/>
    <m/>
  </r>
  <r>
    <x v="315"/>
    <n v="3000"/>
    <s v="NF 0010/35"/>
    <x v="4"/>
    <x v="0"/>
    <x v="28"/>
    <m/>
  </r>
  <r>
    <x v="316"/>
    <n v="10000"/>
    <s v="NF 0012/14"/>
    <x v="3"/>
    <x v="0"/>
    <x v="3"/>
    <m/>
  </r>
  <r>
    <x v="317"/>
    <n v="1500"/>
    <s v="NF 0012/14"/>
    <x v="3"/>
    <x v="1"/>
    <x v="3"/>
    <m/>
  </r>
  <r>
    <x v="318"/>
    <n v="500"/>
    <s v="NF 0014/14"/>
    <x v="1"/>
    <x v="1"/>
    <x v="0"/>
    <m/>
  </r>
  <r>
    <x v="319"/>
    <n v="2000"/>
    <s v="NF 0014/14"/>
    <x v="1"/>
    <x v="1"/>
    <x v="0"/>
    <m/>
  </r>
  <r>
    <x v="320"/>
    <n v="2500"/>
    <s v="NF 0016/14"/>
    <x v="1"/>
    <x v="1"/>
    <x v="29"/>
    <m/>
  </r>
  <r>
    <x v="321"/>
    <n v="2000"/>
    <s v="NF 0016/14"/>
    <x v="1"/>
    <x v="1"/>
    <x v="0"/>
    <m/>
  </r>
  <r>
    <x v="322"/>
    <n v="6000"/>
    <s v="NF 0017/35"/>
    <x v="0"/>
    <x v="1"/>
    <x v="7"/>
    <m/>
  </r>
  <r>
    <x v="323"/>
    <n v="1000"/>
    <s v="NF 0018/35"/>
    <x v="3"/>
    <x v="1"/>
    <x v="8"/>
    <m/>
  </r>
  <r>
    <x v="324"/>
    <n v="1000"/>
    <s v="NF 0005/14"/>
    <x v="1"/>
    <x v="0"/>
    <x v="3"/>
    <m/>
  </r>
  <r>
    <x v="325"/>
    <n v="2000"/>
    <s v="NF 0005/14"/>
    <x v="1"/>
    <x v="0"/>
    <x v="1"/>
    <m/>
  </r>
  <r>
    <x v="326"/>
    <n v="2000"/>
    <s v="NF 0006/36"/>
    <x v="1"/>
    <x v="0"/>
    <x v="2"/>
    <m/>
  </r>
  <r>
    <x v="327"/>
    <n v="8000"/>
    <s v="NF 0007/36"/>
    <x v="2"/>
    <x v="0"/>
    <x v="0"/>
    <m/>
  </r>
  <r>
    <x v="328"/>
    <n v="2000"/>
    <s v="NF 0008/36"/>
    <x v="0"/>
    <x v="0"/>
    <x v="28"/>
    <m/>
  </r>
  <r>
    <x v="329"/>
    <n v="3000"/>
    <s v="NF 0009/36"/>
    <x v="3"/>
    <x v="0"/>
    <x v="0"/>
    <m/>
  </r>
  <r>
    <x v="330"/>
    <n v="10000"/>
    <s v="NF 0010/36"/>
    <x v="4"/>
    <x v="0"/>
    <x v="29"/>
    <m/>
  </r>
  <r>
    <x v="331"/>
    <n v="1500"/>
    <s v="NF 0012/14"/>
    <x v="3"/>
    <x v="0"/>
    <x v="3"/>
    <m/>
  </r>
  <r>
    <x v="332"/>
    <n v="500"/>
    <s v="NF 0012/14"/>
    <x v="3"/>
    <x v="1"/>
    <x v="3"/>
    <m/>
  </r>
  <r>
    <x v="333"/>
    <n v="2000"/>
    <s v="NF 0014/14"/>
    <x v="1"/>
    <x v="1"/>
    <x v="0"/>
    <m/>
  </r>
  <r>
    <x v="334"/>
    <n v="2500"/>
    <s v="NF 0014/14"/>
    <x v="1"/>
    <x v="1"/>
    <x v="0"/>
    <m/>
  </r>
  <r>
    <x v="335"/>
    <n v="2000"/>
    <s v="NF 0016/14"/>
    <x v="1"/>
    <x v="1"/>
    <x v="30"/>
    <m/>
  </r>
  <r>
    <x v="336"/>
    <n v="6000"/>
    <s v="NF 0016/14"/>
    <x v="1"/>
    <x v="1"/>
    <x v="0"/>
    <m/>
  </r>
  <r>
    <x v="337"/>
    <n v="1000"/>
    <s v="NF 0017/36"/>
    <x v="0"/>
    <x v="1"/>
    <x v="7"/>
    <m/>
  </r>
  <r>
    <x v="338"/>
    <n v="1000"/>
    <s v="NF 0018/36"/>
    <x v="3"/>
    <x v="1"/>
    <x v="8"/>
    <m/>
  </r>
  <r>
    <x v="339"/>
    <n v="2000"/>
    <s v="NF 0005/14"/>
    <x v="1"/>
    <x v="0"/>
    <x v="3"/>
    <m/>
  </r>
  <r>
    <x v="340"/>
    <n v="2000"/>
    <s v="NF 0005/14"/>
    <x v="1"/>
    <x v="0"/>
    <x v="1"/>
    <m/>
  </r>
  <r>
    <x v="341"/>
    <n v="8000"/>
    <s v="NF 0006/37"/>
    <x v="1"/>
    <x v="0"/>
    <x v="2"/>
    <m/>
  </r>
  <r>
    <x v="342"/>
    <n v="2000"/>
    <s v="NF 0007/37"/>
    <x v="2"/>
    <x v="0"/>
    <x v="0"/>
    <m/>
  </r>
  <r>
    <x v="343"/>
    <n v="3000"/>
    <s v="NF 0008/37"/>
    <x v="0"/>
    <x v="0"/>
    <x v="29"/>
    <m/>
  </r>
  <r>
    <x v="344"/>
    <n v="10000"/>
    <s v="NF 0009/37"/>
    <x v="3"/>
    <x v="0"/>
    <x v="0"/>
    <m/>
  </r>
  <r>
    <x v="345"/>
    <n v="1500"/>
    <s v="NF 0010/37"/>
    <x v="4"/>
    <x v="0"/>
    <x v="30"/>
    <m/>
  </r>
  <r>
    <x v="346"/>
    <n v="500"/>
    <s v="NF 0012/14"/>
    <x v="3"/>
    <x v="0"/>
    <x v="3"/>
    <m/>
  </r>
  <r>
    <x v="347"/>
    <n v="2000"/>
    <s v="NF 0012/14"/>
    <x v="3"/>
    <x v="1"/>
    <x v="3"/>
    <m/>
  </r>
  <r>
    <x v="348"/>
    <n v="2500"/>
    <s v="NF 0014/14"/>
    <x v="1"/>
    <x v="1"/>
    <x v="0"/>
    <m/>
  </r>
  <r>
    <x v="349"/>
    <n v="2000"/>
    <s v="NF 0014/14"/>
    <x v="1"/>
    <x v="1"/>
    <x v="0"/>
    <m/>
  </r>
  <r>
    <x v="350"/>
    <n v="6000"/>
    <s v="NF 0016/14"/>
    <x v="1"/>
    <x v="1"/>
    <x v="31"/>
    <m/>
  </r>
  <r>
    <x v="351"/>
    <n v="1000"/>
    <s v="NF 0016/14"/>
    <x v="1"/>
    <x v="1"/>
    <x v="0"/>
    <m/>
  </r>
  <r>
    <x v="352"/>
    <n v="1000"/>
    <s v="NF 0017/37"/>
    <x v="0"/>
    <x v="1"/>
    <x v="7"/>
    <m/>
  </r>
  <r>
    <x v="353"/>
    <n v="2000"/>
    <s v="NF 0018/37"/>
    <x v="3"/>
    <x v="1"/>
    <x v="8"/>
    <m/>
  </r>
  <r>
    <x v="354"/>
    <n v="2000"/>
    <s v="NF 0005/14"/>
    <x v="1"/>
    <x v="0"/>
    <x v="3"/>
    <m/>
  </r>
  <r>
    <x v="355"/>
    <n v="8000"/>
    <s v="NF 0005/14"/>
    <x v="1"/>
    <x v="0"/>
    <x v="1"/>
    <m/>
  </r>
  <r>
    <x v="356"/>
    <n v="2000"/>
    <s v="NF 0006/38"/>
    <x v="1"/>
    <x v="0"/>
    <x v="2"/>
    <m/>
  </r>
  <r>
    <x v="357"/>
    <n v="3000"/>
    <s v="NF 0007/38"/>
    <x v="2"/>
    <x v="0"/>
    <x v="0"/>
    <m/>
  </r>
  <r>
    <x v="358"/>
    <n v="10000"/>
    <s v="NF 0008/38"/>
    <x v="0"/>
    <x v="0"/>
    <x v="30"/>
    <m/>
  </r>
  <r>
    <x v="359"/>
    <n v="1500"/>
    <s v="NF 0009/38"/>
    <x v="3"/>
    <x v="0"/>
    <x v="0"/>
    <m/>
  </r>
  <r>
    <x v="360"/>
    <n v="500"/>
    <s v="NF 0010/38"/>
    <x v="4"/>
    <x v="0"/>
    <x v="31"/>
    <m/>
  </r>
  <r>
    <x v="361"/>
    <n v="2000"/>
    <s v="NF 0012/14"/>
    <x v="3"/>
    <x v="0"/>
    <x v="3"/>
    <m/>
  </r>
  <r>
    <x v="362"/>
    <n v="2500"/>
    <s v="NF 0012/14"/>
    <x v="3"/>
    <x v="1"/>
    <x v="3"/>
    <m/>
  </r>
  <r>
    <x v="363"/>
    <n v="2000"/>
    <s v="NF 0014/14"/>
    <x v="1"/>
    <x v="1"/>
    <x v="0"/>
    <m/>
  </r>
  <r>
    <x v="364"/>
    <n v="6000"/>
    <s v="NF 0014/14"/>
    <x v="1"/>
    <x v="1"/>
    <x v="0"/>
    <m/>
  </r>
  <r>
    <x v="365"/>
    <n v="1000"/>
    <s v="NF 0016/14"/>
    <x v="1"/>
    <x v="1"/>
    <x v="32"/>
    <m/>
  </r>
  <r>
    <x v="366"/>
    <n v="1000"/>
    <s v="NF 0016/14"/>
    <x v="1"/>
    <x v="1"/>
    <x v="0"/>
    <m/>
  </r>
  <r>
    <x v="367"/>
    <n v="2000"/>
    <s v="NF 0017/38"/>
    <x v="0"/>
    <x v="1"/>
    <x v="7"/>
    <m/>
  </r>
  <r>
    <x v="368"/>
    <n v="2000"/>
    <s v="NF 0018/38"/>
    <x v="3"/>
    <x v="1"/>
    <x v="8"/>
    <m/>
  </r>
  <r>
    <x v="369"/>
    <n v="8000"/>
    <s v="NF 0005/14"/>
    <x v="1"/>
    <x v="0"/>
    <x v="3"/>
    <m/>
  </r>
  <r>
    <x v="370"/>
    <n v="2000"/>
    <s v="NF 0005/14"/>
    <x v="1"/>
    <x v="0"/>
    <x v="1"/>
    <m/>
  </r>
  <r>
    <x v="371"/>
    <n v="3000"/>
    <s v="NF 0006/39"/>
    <x v="1"/>
    <x v="0"/>
    <x v="2"/>
    <m/>
  </r>
  <r>
    <x v="372"/>
    <n v="10000"/>
    <s v="NF 0007/39"/>
    <x v="2"/>
    <x v="0"/>
    <x v="0"/>
    <m/>
  </r>
  <r>
    <x v="373"/>
    <n v="1500"/>
    <s v="NF 0008/39"/>
    <x v="0"/>
    <x v="0"/>
    <x v="31"/>
    <m/>
  </r>
  <r>
    <x v="374"/>
    <n v="500"/>
    <s v="NF 0009/39"/>
    <x v="3"/>
    <x v="0"/>
    <x v="0"/>
    <m/>
  </r>
  <r>
    <x v="375"/>
    <n v="2000"/>
    <s v="NF 0010/39"/>
    <x v="4"/>
    <x v="0"/>
    <x v="32"/>
    <m/>
  </r>
  <r>
    <x v="376"/>
    <n v="2500"/>
    <s v="NF 0012/14"/>
    <x v="3"/>
    <x v="0"/>
    <x v="3"/>
    <m/>
  </r>
  <r>
    <x v="377"/>
    <n v="2000"/>
    <s v="NF 0012/14"/>
    <x v="3"/>
    <x v="1"/>
    <x v="3"/>
    <m/>
  </r>
  <r>
    <x v="378"/>
    <n v="6000"/>
    <s v="NF 0014/14"/>
    <x v="1"/>
    <x v="1"/>
    <x v="0"/>
    <m/>
  </r>
  <r>
    <x v="379"/>
    <n v="1000"/>
    <s v="NF 0014/14"/>
    <x v="1"/>
    <x v="1"/>
    <x v="0"/>
    <m/>
  </r>
  <r>
    <x v="380"/>
    <n v="1000"/>
    <s v="NF 0016/14"/>
    <x v="1"/>
    <x v="1"/>
    <x v="33"/>
    <m/>
  </r>
  <r>
    <x v="381"/>
    <n v="2000"/>
    <s v="NF 0016/14"/>
    <x v="1"/>
    <x v="1"/>
    <x v="0"/>
    <m/>
  </r>
  <r>
    <x v="382"/>
    <n v="2000"/>
    <s v="NF 0017/39"/>
    <x v="0"/>
    <x v="1"/>
    <x v="7"/>
    <m/>
  </r>
  <r>
    <x v="383"/>
    <n v="8000"/>
    <s v="NF 0018/39"/>
    <x v="3"/>
    <x v="1"/>
    <x v="8"/>
    <m/>
  </r>
  <r>
    <x v="384"/>
    <n v="2000"/>
    <s v="NF 0005/14"/>
    <x v="1"/>
    <x v="0"/>
    <x v="3"/>
    <m/>
  </r>
  <r>
    <x v="385"/>
    <n v="3000"/>
    <s v="NF 0005/14"/>
    <x v="1"/>
    <x v="0"/>
    <x v="1"/>
    <m/>
  </r>
  <r>
    <x v="386"/>
    <n v="10000"/>
    <s v="NF 0006/40"/>
    <x v="1"/>
    <x v="0"/>
    <x v="2"/>
    <m/>
  </r>
  <r>
    <x v="387"/>
    <n v="1500"/>
    <s v="NF 0007/40"/>
    <x v="2"/>
    <x v="0"/>
    <x v="0"/>
    <m/>
  </r>
  <r>
    <x v="388"/>
    <n v="500"/>
    <s v="NF 0008/40"/>
    <x v="0"/>
    <x v="0"/>
    <x v="32"/>
    <m/>
  </r>
  <r>
    <x v="389"/>
    <n v="2000"/>
    <s v="NF 0009/40"/>
    <x v="3"/>
    <x v="0"/>
    <x v="0"/>
    <m/>
  </r>
  <r>
    <x v="390"/>
    <n v="2500"/>
    <s v="NF 0010/40"/>
    <x v="4"/>
    <x v="0"/>
    <x v="33"/>
    <m/>
  </r>
  <r>
    <x v="391"/>
    <n v="2000"/>
    <s v="NF 0012/14"/>
    <x v="3"/>
    <x v="0"/>
    <x v="3"/>
    <m/>
  </r>
  <r>
    <x v="392"/>
    <n v="6000"/>
    <s v="NF 0012/14"/>
    <x v="3"/>
    <x v="1"/>
    <x v="3"/>
    <m/>
  </r>
  <r>
    <x v="393"/>
    <n v="1000"/>
    <s v="NF 0014/14"/>
    <x v="1"/>
    <x v="1"/>
    <x v="0"/>
    <m/>
  </r>
  <r>
    <x v="394"/>
    <n v="1000"/>
    <s v="NF 0014/14"/>
    <x v="1"/>
    <x v="1"/>
    <x v="0"/>
    <m/>
  </r>
  <r>
    <x v="395"/>
    <n v="2000"/>
    <s v="NF 0016/14"/>
    <x v="1"/>
    <x v="1"/>
    <x v="34"/>
    <m/>
  </r>
  <r>
    <x v="396"/>
    <n v="2000"/>
    <s v="NF 0016/14"/>
    <x v="1"/>
    <x v="1"/>
    <x v="0"/>
    <m/>
  </r>
  <r>
    <x v="397"/>
    <n v="8000"/>
    <s v="NF 0017/40"/>
    <x v="0"/>
    <x v="1"/>
    <x v="7"/>
    <m/>
  </r>
  <r>
    <x v="398"/>
    <n v="2000"/>
    <s v="NF 0018/40"/>
    <x v="3"/>
    <x v="1"/>
    <x v="8"/>
    <m/>
  </r>
  <r>
    <x v="399"/>
    <n v="3000"/>
    <s v="NF 0005/14"/>
    <x v="1"/>
    <x v="0"/>
    <x v="3"/>
    <m/>
  </r>
  <r>
    <x v="400"/>
    <n v="10000"/>
    <s v="NF 0005/14"/>
    <x v="1"/>
    <x v="0"/>
    <x v="1"/>
    <m/>
  </r>
  <r>
    <x v="401"/>
    <n v="1500"/>
    <s v="NF 0006/41"/>
    <x v="1"/>
    <x v="0"/>
    <x v="2"/>
    <m/>
  </r>
  <r>
    <x v="402"/>
    <n v="500"/>
    <s v="NF 0007/41"/>
    <x v="2"/>
    <x v="0"/>
    <x v="0"/>
    <m/>
  </r>
  <r>
    <x v="403"/>
    <n v="2000"/>
    <s v="NF 0008/41"/>
    <x v="0"/>
    <x v="0"/>
    <x v="33"/>
    <m/>
  </r>
  <r>
    <x v="404"/>
    <n v="2500"/>
    <s v="NF 0009/41"/>
    <x v="3"/>
    <x v="0"/>
    <x v="0"/>
    <m/>
  </r>
  <r>
    <x v="405"/>
    <n v="2000"/>
    <s v="NF 0010/41"/>
    <x v="4"/>
    <x v="0"/>
    <x v="34"/>
    <m/>
  </r>
  <r>
    <x v="406"/>
    <n v="6000"/>
    <s v="NF 0012/14"/>
    <x v="3"/>
    <x v="0"/>
    <x v="3"/>
    <m/>
  </r>
  <r>
    <x v="407"/>
    <n v="1000"/>
    <s v="NF 0012/14"/>
    <x v="3"/>
    <x v="1"/>
    <x v="3"/>
    <m/>
  </r>
  <r>
    <x v="408"/>
    <n v="1000"/>
    <s v="NF 0014/14"/>
    <x v="1"/>
    <x v="1"/>
    <x v="0"/>
    <m/>
  </r>
  <r>
    <x v="409"/>
    <n v="2000"/>
    <s v="NF 0014/14"/>
    <x v="1"/>
    <x v="1"/>
    <x v="0"/>
    <m/>
  </r>
  <r>
    <x v="410"/>
    <n v="2000"/>
    <s v="NF 0016/14"/>
    <x v="1"/>
    <x v="1"/>
    <x v="35"/>
    <m/>
  </r>
  <r>
    <x v="411"/>
    <n v="8000"/>
    <s v="NF 0016/14"/>
    <x v="1"/>
    <x v="1"/>
    <x v="0"/>
    <m/>
  </r>
  <r>
    <x v="412"/>
    <n v="2000"/>
    <s v="NF 0017/41"/>
    <x v="0"/>
    <x v="1"/>
    <x v="7"/>
    <m/>
  </r>
  <r>
    <x v="413"/>
    <n v="3000"/>
    <s v="NF 0018/41"/>
    <x v="3"/>
    <x v="1"/>
    <x v="8"/>
    <m/>
  </r>
  <r>
    <x v="414"/>
    <n v="10000"/>
    <s v="NF 0005/14"/>
    <x v="1"/>
    <x v="0"/>
    <x v="3"/>
    <m/>
  </r>
  <r>
    <x v="415"/>
    <n v="1500"/>
    <s v="NF 0005/14"/>
    <x v="1"/>
    <x v="0"/>
    <x v="1"/>
    <m/>
  </r>
  <r>
    <x v="416"/>
    <n v="500"/>
    <s v="NF 0006/42"/>
    <x v="1"/>
    <x v="0"/>
    <x v="2"/>
    <m/>
  </r>
  <r>
    <x v="417"/>
    <n v="2000"/>
    <s v="NF 0007/42"/>
    <x v="2"/>
    <x v="0"/>
    <x v="0"/>
    <m/>
  </r>
  <r>
    <x v="418"/>
    <n v="2500"/>
    <s v="NF 0008/42"/>
    <x v="0"/>
    <x v="0"/>
    <x v="34"/>
    <m/>
  </r>
  <r>
    <x v="419"/>
    <n v="2000"/>
    <s v="NF 0009/42"/>
    <x v="3"/>
    <x v="0"/>
    <x v="0"/>
    <m/>
  </r>
  <r>
    <x v="420"/>
    <n v="6000"/>
    <s v="NF 0010/42"/>
    <x v="4"/>
    <x v="0"/>
    <x v="35"/>
    <m/>
  </r>
  <r>
    <x v="421"/>
    <n v="1000"/>
    <s v="NF 0012/14"/>
    <x v="3"/>
    <x v="0"/>
    <x v="3"/>
    <m/>
  </r>
  <r>
    <x v="422"/>
    <n v="1000"/>
    <s v="NF 0012/14"/>
    <x v="3"/>
    <x v="1"/>
    <x v="3"/>
    <m/>
  </r>
  <r>
    <x v="423"/>
    <n v="2000"/>
    <s v="NF 0014/14"/>
    <x v="1"/>
    <x v="1"/>
    <x v="0"/>
    <m/>
  </r>
  <r>
    <x v="424"/>
    <n v="2000"/>
    <s v="NF 0014/14"/>
    <x v="1"/>
    <x v="1"/>
    <x v="0"/>
    <m/>
  </r>
  <r>
    <x v="425"/>
    <n v="8000"/>
    <s v="NF 0016/14"/>
    <x v="1"/>
    <x v="1"/>
    <x v="36"/>
    <m/>
  </r>
  <r>
    <x v="426"/>
    <n v="2000"/>
    <s v="NF 0016/14"/>
    <x v="1"/>
    <x v="1"/>
    <x v="0"/>
    <m/>
  </r>
  <r>
    <x v="427"/>
    <n v="3000"/>
    <s v="NF 0017/42"/>
    <x v="0"/>
    <x v="1"/>
    <x v="7"/>
    <m/>
  </r>
  <r>
    <x v="428"/>
    <n v="10000"/>
    <s v="NF 0018/42"/>
    <x v="3"/>
    <x v="1"/>
    <x v="8"/>
    <m/>
  </r>
  <r>
    <x v="429"/>
    <n v="1500"/>
    <s v="NF 0005/14"/>
    <x v="1"/>
    <x v="0"/>
    <x v="3"/>
    <m/>
  </r>
  <r>
    <x v="430"/>
    <n v="500"/>
    <s v="NF 0005/14"/>
    <x v="1"/>
    <x v="0"/>
    <x v="1"/>
    <m/>
  </r>
  <r>
    <x v="431"/>
    <n v="2000"/>
    <s v="NF 0006/43"/>
    <x v="1"/>
    <x v="0"/>
    <x v="2"/>
    <m/>
  </r>
  <r>
    <x v="432"/>
    <n v="2500"/>
    <s v="NF 0007/43"/>
    <x v="2"/>
    <x v="0"/>
    <x v="0"/>
    <m/>
  </r>
  <r>
    <x v="433"/>
    <n v="2000"/>
    <s v="NF 0008/43"/>
    <x v="0"/>
    <x v="0"/>
    <x v="35"/>
    <m/>
  </r>
  <r>
    <x v="434"/>
    <n v="6000"/>
    <s v="NF 0009/43"/>
    <x v="3"/>
    <x v="0"/>
    <x v="0"/>
    <m/>
  </r>
  <r>
    <x v="435"/>
    <n v="1000"/>
    <s v="NF 0010/43"/>
    <x v="4"/>
    <x v="0"/>
    <x v="36"/>
    <m/>
  </r>
  <r>
    <x v="436"/>
    <n v="1000"/>
    <s v="NF 0012/14"/>
    <x v="3"/>
    <x v="0"/>
    <x v="3"/>
    <m/>
  </r>
  <r>
    <x v="437"/>
    <n v="2000"/>
    <s v="NF 0012/14"/>
    <x v="3"/>
    <x v="1"/>
    <x v="3"/>
    <m/>
  </r>
  <r>
    <x v="438"/>
    <n v="2000"/>
    <s v="NF 0014/14"/>
    <x v="1"/>
    <x v="1"/>
    <x v="0"/>
    <m/>
  </r>
  <r>
    <x v="439"/>
    <n v="8000"/>
    <s v="NF 0014/14"/>
    <x v="1"/>
    <x v="1"/>
    <x v="0"/>
    <m/>
  </r>
  <r>
    <x v="440"/>
    <n v="2000"/>
    <s v="NF 0016/14"/>
    <x v="1"/>
    <x v="1"/>
    <x v="37"/>
    <m/>
  </r>
  <r>
    <x v="441"/>
    <n v="3000"/>
    <s v="NF 0016/14"/>
    <x v="1"/>
    <x v="1"/>
    <x v="0"/>
    <m/>
  </r>
  <r>
    <x v="442"/>
    <n v="10000"/>
    <s v="NF 0017/43"/>
    <x v="0"/>
    <x v="1"/>
    <x v="7"/>
    <m/>
  </r>
  <r>
    <x v="443"/>
    <n v="1500"/>
    <s v="NF 0018/43"/>
    <x v="3"/>
    <x v="1"/>
    <x v="8"/>
    <m/>
  </r>
  <r>
    <x v="444"/>
    <n v="500"/>
    <s v="NF 0005/14"/>
    <x v="1"/>
    <x v="0"/>
    <x v="3"/>
    <m/>
  </r>
  <r>
    <x v="445"/>
    <n v="2000"/>
    <s v="NF 0005/14"/>
    <x v="1"/>
    <x v="0"/>
    <x v="1"/>
    <m/>
  </r>
  <r>
    <x v="446"/>
    <n v="2500"/>
    <s v="NF 0006/44"/>
    <x v="1"/>
    <x v="0"/>
    <x v="2"/>
    <m/>
  </r>
  <r>
    <x v="447"/>
    <n v="2000"/>
    <s v="NF 0007/44"/>
    <x v="2"/>
    <x v="0"/>
    <x v="0"/>
    <m/>
  </r>
  <r>
    <x v="448"/>
    <n v="6000"/>
    <s v="NF 0008/44"/>
    <x v="0"/>
    <x v="0"/>
    <x v="36"/>
    <m/>
  </r>
  <r>
    <x v="449"/>
    <n v="1000"/>
    <s v="NF 0009/44"/>
    <x v="3"/>
    <x v="0"/>
    <x v="0"/>
    <m/>
  </r>
  <r>
    <x v="450"/>
    <n v="1000"/>
    <s v="NF 0010/44"/>
    <x v="4"/>
    <x v="0"/>
    <x v="37"/>
    <m/>
  </r>
  <r>
    <x v="451"/>
    <n v="2000"/>
    <s v="NF 0012/14"/>
    <x v="3"/>
    <x v="0"/>
    <x v="3"/>
    <m/>
  </r>
  <r>
    <x v="452"/>
    <n v="2000"/>
    <s v="NF 0012/14"/>
    <x v="3"/>
    <x v="1"/>
    <x v="3"/>
    <m/>
  </r>
  <r>
    <x v="453"/>
    <n v="8000"/>
    <s v="NF 0014/14"/>
    <x v="1"/>
    <x v="1"/>
    <x v="0"/>
    <m/>
  </r>
  <r>
    <x v="454"/>
    <n v="2000"/>
    <s v="NF 0014/14"/>
    <x v="1"/>
    <x v="1"/>
    <x v="0"/>
    <m/>
  </r>
  <r>
    <x v="455"/>
    <n v="3000"/>
    <s v="NF 0016/14"/>
    <x v="1"/>
    <x v="1"/>
    <x v="38"/>
    <m/>
  </r>
  <r>
    <x v="456"/>
    <n v="10000"/>
    <s v="NF 0016/14"/>
    <x v="1"/>
    <x v="1"/>
    <x v="0"/>
    <m/>
  </r>
  <r>
    <x v="457"/>
    <n v="1500"/>
    <s v="NF 0017/44"/>
    <x v="0"/>
    <x v="1"/>
    <x v="7"/>
    <m/>
  </r>
  <r>
    <x v="458"/>
    <n v="500"/>
    <s v="NF 0018/44"/>
    <x v="3"/>
    <x v="1"/>
    <x v="8"/>
    <m/>
  </r>
  <r>
    <x v="459"/>
    <n v="2000"/>
    <s v="NF 0005/14"/>
    <x v="1"/>
    <x v="0"/>
    <x v="3"/>
    <m/>
  </r>
  <r>
    <x v="460"/>
    <n v="2500"/>
    <s v="NF 0005/14"/>
    <x v="1"/>
    <x v="0"/>
    <x v="1"/>
    <m/>
  </r>
  <r>
    <x v="461"/>
    <n v="2000"/>
    <s v="NF 0006/45"/>
    <x v="1"/>
    <x v="0"/>
    <x v="2"/>
    <m/>
  </r>
  <r>
    <x v="462"/>
    <n v="6000"/>
    <s v="NF 0007/45"/>
    <x v="2"/>
    <x v="0"/>
    <x v="0"/>
    <m/>
  </r>
  <r>
    <x v="463"/>
    <n v="1000"/>
    <s v="NF 0008/45"/>
    <x v="0"/>
    <x v="0"/>
    <x v="37"/>
    <m/>
  </r>
  <r>
    <x v="464"/>
    <n v="1000"/>
    <s v="NF 0009/45"/>
    <x v="3"/>
    <x v="0"/>
    <x v="0"/>
    <m/>
  </r>
  <r>
    <x v="465"/>
    <n v="2000"/>
    <s v="NF 0010/45"/>
    <x v="4"/>
    <x v="0"/>
    <x v="38"/>
    <m/>
  </r>
  <r>
    <x v="466"/>
    <n v="2000"/>
    <s v="NF 0012/14"/>
    <x v="3"/>
    <x v="0"/>
    <x v="3"/>
    <m/>
  </r>
  <r>
    <x v="467"/>
    <n v="8000"/>
    <s v="NF 0012/14"/>
    <x v="3"/>
    <x v="1"/>
    <x v="3"/>
    <m/>
  </r>
  <r>
    <x v="468"/>
    <n v="2000"/>
    <s v="NF 0014/14"/>
    <x v="1"/>
    <x v="1"/>
    <x v="0"/>
    <m/>
  </r>
  <r>
    <x v="469"/>
    <n v="3000"/>
    <s v="NF 0014/14"/>
    <x v="1"/>
    <x v="1"/>
    <x v="0"/>
    <m/>
  </r>
  <r>
    <x v="470"/>
    <n v="10000"/>
    <s v="NF 0016/14"/>
    <x v="1"/>
    <x v="1"/>
    <x v="39"/>
    <m/>
  </r>
  <r>
    <x v="471"/>
    <n v="1500"/>
    <s v="NF 0016/14"/>
    <x v="1"/>
    <x v="1"/>
    <x v="0"/>
    <m/>
  </r>
  <r>
    <x v="472"/>
    <n v="500"/>
    <s v="NF 0017/45"/>
    <x v="0"/>
    <x v="1"/>
    <x v="7"/>
    <m/>
  </r>
  <r>
    <x v="473"/>
    <n v="2000"/>
    <s v="NF 0018/45"/>
    <x v="3"/>
    <x v="1"/>
    <x v="8"/>
    <m/>
  </r>
  <r>
    <x v="474"/>
    <n v="2500"/>
    <s v="NF 0005/14"/>
    <x v="1"/>
    <x v="0"/>
    <x v="3"/>
    <m/>
  </r>
  <r>
    <x v="475"/>
    <n v="2000"/>
    <s v="NF 0005/14"/>
    <x v="1"/>
    <x v="0"/>
    <x v="1"/>
    <m/>
  </r>
  <r>
    <x v="476"/>
    <n v="6000"/>
    <s v="NF 0006/46"/>
    <x v="1"/>
    <x v="0"/>
    <x v="2"/>
    <m/>
  </r>
  <r>
    <x v="477"/>
    <n v="1000"/>
    <s v="NF 0007/46"/>
    <x v="2"/>
    <x v="0"/>
    <x v="0"/>
    <m/>
  </r>
  <r>
    <x v="478"/>
    <n v="1000"/>
    <s v="NF 0008/46"/>
    <x v="0"/>
    <x v="0"/>
    <x v="38"/>
    <m/>
  </r>
  <r>
    <x v="479"/>
    <n v="2000"/>
    <s v="NF 0009/46"/>
    <x v="3"/>
    <x v="0"/>
    <x v="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1" cacheId="1" applyNumberFormats="0" applyBorderFormats="0" applyFontFormats="0" applyPatternFormats="0" applyAlignmentFormats="0" applyWidthHeightFormats="1" dataCaption="Valores" updatedVersion="3" minRefreshableVersion="3" showCalcMbrs="0" itemPrintTitles="1" createdVersion="3" indent="0" outline="1" outlineData="1" multipleFieldFilters="0">
  <location ref="B10:H20" firstHeaderRow="1" firstDataRow="5" firstDataCol="1" rowPageCount="2" colPageCount="1"/>
  <pivotFields count="9">
    <pivotField axis="axisCol" numFmtId="170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dataField="1" numFmtId="4" showAll="0"/>
    <pivotField showAll="0"/>
    <pivotField axis="axisRow" showAll="0" sortType="descending">
      <items count="6">
        <item x="0"/>
        <item x="4"/>
        <item x="3"/>
        <item x="1"/>
        <item x="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multipleItemSelectionAllowed="1" showAll="0">
      <items count="3">
        <item x="0"/>
        <item x="1"/>
        <item t="default"/>
      </items>
    </pivotField>
    <pivotField axis="axisPage" multipleItemSelectionAllowed="1" showAll="0">
      <items count="41">
        <item x="4"/>
        <item x="15"/>
        <item x="16"/>
        <item x="17"/>
        <item x="18"/>
        <item x="19"/>
        <item x="20"/>
        <item x="21"/>
        <item x="22"/>
        <item x="23"/>
        <item x="24"/>
        <item x="5"/>
        <item x="25"/>
        <item x="26"/>
        <item x="27"/>
        <item x="28"/>
        <item x="29"/>
        <item x="30"/>
        <item x="31"/>
        <item x="32"/>
        <item x="33"/>
        <item x="34"/>
        <item x="6"/>
        <item x="35"/>
        <item x="36"/>
        <item x="37"/>
        <item x="38"/>
        <item x="39"/>
        <item x="9"/>
        <item x="10"/>
        <item x="11"/>
        <item x="12"/>
        <item x="13"/>
        <item x="14"/>
        <item x="8"/>
        <item x="0"/>
        <item x="1"/>
        <item x="3"/>
        <item x="2"/>
        <item x="7"/>
        <item t="default"/>
      </items>
    </pivotField>
    <pivotField showAll="0"/>
    <pivotField axis="axisCol" showAll="0" defaultSubtotal="0">
      <items count="6">
        <item x="0"/>
        <item sd="0" x="1"/>
        <item sd="0" x="2"/>
        <item sd="0" x="3"/>
        <item sd="0" x="4"/>
        <item x="5"/>
      </items>
    </pivotField>
    <pivotField axis="axisCol" multipleItemSelectionAllowed="1" showAll="0" defaultSubtotal="0">
      <items count="4">
        <item x="0"/>
        <item sd="0" x="1"/>
        <item sd="0" x="2"/>
        <item x="3"/>
      </items>
    </pivotField>
  </pivotFields>
  <rowFields count="1">
    <field x="3"/>
  </rowFields>
  <rowItems count="6">
    <i>
      <x v="3"/>
    </i>
    <i>
      <x v="2"/>
    </i>
    <i>
      <x/>
    </i>
    <i>
      <x v="4"/>
    </i>
    <i>
      <x v="1"/>
    </i>
    <i t="grand">
      <x/>
    </i>
  </rowItems>
  <colFields count="4">
    <field x="8"/>
    <field x="7"/>
    <field x="0"/>
    <field x="-2"/>
  </colFields>
  <colItems count="6">
    <i>
      <x v="1"/>
      <x v="1048832"/>
      <x v="1048832"/>
      <x/>
    </i>
    <i r="3" i="1">
      <x v="1"/>
    </i>
    <i>
      <x v="2"/>
      <x v="1048832"/>
      <x v="1048832"/>
      <x/>
    </i>
    <i r="3" i="1">
      <x v="1"/>
    </i>
    <i t="grand">
      <x/>
    </i>
    <i t="grand" i="1">
      <x/>
    </i>
  </colItems>
  <pageFields count="2">
    <pageField fld="4" hier="-1"/>
    <pageField fld="5" hier="-1"/>
  </pageFields>
  <dataFields count="2">
    <dataField name="VALOR " fld="1" baseField="0" baseItem="0" numFmtId="3"/>
    <dataField name="%TOTAL" fld="1" showDataAs="percentOfCol" baseField="0" baseItem="0" numFmtId="9"/>
  </dataFields>
  <formats count="32">
    <format dxfId="31">
      <pivotArea dataOnly="0" labelOnly="1" fieldPosition="0">
        <references count="2">
          <reference field="7" count="1">
            <x v="1048832"/>
          </reference>
          <reference field="8" count="1" selected="0">
            <x v="1"/>
          </reference>
        </references>
      </pivotArea>
    </format>
    <format dxfId="30">
      <pivotArea dataOnly="0" labelOnly="1" fieldPosition="0">
        <references count="2">
          <reference field="0" count="1">
            <x v="1048832"/>
          </reference>
          <reference field="8" count="1" selected="0">
            <x v="1"/>
          </reference>
        </references>
      </pivotArea>
    </format>
    <format dxfId="29">
      <pivotArea dataOnly="0" labelOnly="1" outline="0" fieldPosition="0">
        <references count="2">
          <reference field="4294967294" count="2">
            <x v="0"/>
            <x v="1"/>
          </reference>
          <reference field="8" count="1" selected="0">
            <x v="1"/>
          </reference>
        </references>
      </pivotArea>
    </format>
    <format dxfId="28">
      <pivotArea outline="0" collapsedLevelsAreSubtotals="1" fieldPosition="0"/>
    </format>
    <format dxfId="27">
      <pivotArea field="8" type="button" dataOnly="0" labelOnly="1" outline="0" axis="axisCol" fieldPosition="0"/>
    </format>
    <format dxfId="26">
      <pivotArea field="7" type="button" dataOnly="0" labelOnly="1" outline="0" axis="axisCol" fieldPosition="1"/>
    </format>
    <format dxfId="25">
      <pivotArea field="0" type="button" dataOnly="0" labelOnly="1" outline="0" axis="axisCol" fieldPosition="2"/>
    </format>
    <format dxfId="24">
      <pivotArea field="-2" type="button" dataOnly="0" labelOnly="1" outline="0" axis="axisCol" fieldPosition="3"/>
    </format>
    <format dxfId="23">
      <pivotArea type="topRight" dataOnly="0" labelOnly="1" outline="0" fieldPosition="0"/>
    </format>
    <format dxfId="22">
      <pivotArea dataOnly="0" labelOnly="1" fieldPosition="0">
        <references count="1">
          <reference field="8" count="2">
            <x v="1"/>
            <x v="2"/>
          </reference>
        </references>
      </pivotArea>
    </format>
    <format dxfId="21">
      <pivotArea field="8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20">
      <pivotArea field="8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19">
      <pivotArea dataOnly="0" labelOnly="1" fieldPosition="0">
        <references count="2">
          <reference field="7" count="4">
            <x v="1"/>
            <x v="2"/>
            <x v="3"/>
            <x v="4"/>
          </reference>
          <reference field="8" count="1" selected="0">
            <x v="1"/>
          </reference>
        </references>
      </pivotArea>
    </format>
    <format dxfId="18">
      <pivotArea dataOnly="0" labelOnly="1" fieldPosition="0">
        <references count="2">
          <reference field="7" count="1">
            <x v="1048832"/>
          </reference>
          <reference field="8" count="1" selected="0">
            <x v="2"/>
          </reference>
        </references>
      </pivotArea>
    </format>
    <format dxfId="17">
      <pivotArea dataOnly="0" labelOnly="1" fieldPosition="0">
        <references count="3">
          <reference field="0" count="3">
            <x v="1"/>
            <x v="2"/>
            <x v="3"/>
          </reference>
          <reference field="7" count="1" selected="0">
            <x v="1"/>
          </reference>
          <reference field="8" count="1" selected="0">
            <x v="1"/>
          </reference>
        </references>
      </pivotArea>
    </format>
    <format dxfId="16">
      <pivotArea dataOnly="0" labelOnly="1" fieldPosition="0">
        <references count="3">
          <reference field="0" count="3">
            <x v="4"/>
            <x v="5"/>
            <x v="6"/>
          </reference>
          <reference field="7" count="1" selected="0">
            <x v="2"/>
          </reference>
          <reference field="8" count="1" selected="0">
            <x v="1"/>
          </reference>
        </references>
      </pivotArea>
    </format>
    <format dxfId="15">
      <pivotArea dataOnly="0" labelOnly="1" fieldPosition="0">
        <references count="3">
          <reference field="0" count="3">
            <x v="7"/>
            <x v="8"/>
            <x v="9"/>
          </reference>
          <reference field="7" count="1" selected="0">
            <x v="3"/>
          </reference>
          <reference field="8" count="1" selected="0">
            <x v="1"/>
          </reference>
        </references>
      </pivotArea>
    </format>
    <format dxfId="14">
      <pivotArea dataOnly="0" labelOnly="1" fieldPosition="0">
        <references count="3">
          <reference field="0" count="3">
            <x v="10"/>
            <x v="11"/>
            <x v="12"/>
          </reference>
          <reference field="7" count="1" selected="0">
            <x v="4"/>
          </reference>
          <reference field="8" count="1" selected="0">
            <x v="1"/>
          </reference>
        </references>
      </pivotArea>
    </format>
    <format dxfId="13">
      <pivotArea dataOnly="0" labelOnly="1" fieldPosition="0">
        <references count="2">
          <reference field="0" count="1">
            <x v="1048832"/>
          </reference>
          <reference field="8" count="1" selected="0">
            <x v="2"/>
          </reference>
        </references>
      </pivotArea>
    </format>
    <format dxfId="12">
      <pivotArea dataOnly="0" labelOnly="1" outline="0" fieldPosition="0">
        <references count="4">
          <reference field="4294967294" count="2">
            <x v="0"/>
            <x v="1"/>
          </reference>
          <reference field="0" count="1" selected="0">
            <x v="1"/>
          </reference>
          <reference field="7" count="1" selected="0">
            <x v="1"/>
          </reference>
          <reference field="8" count="1" selected="0">
            <x v="1"/>
          </reference>
        </references>
      </pivotArea>
    </format>
    <format dxfId="11">
      <pivotArea dataOnly="0" labelOnly="1" outline="0" fieldPosition="0">
        <references count="4">
          <reference field="4294967294" count="2">
            <x v="0"/>
            <x v="1"/>
          </reference>
          <reference field="0" count="1" selected="0">
            <x v="2"/>
          </reference>
          <reference field="7" count="1" selected="0">
            <x v="1"/>
          </reference>
          <reference field="8" count="1" selected="0">
            <x v="1"/>
          </reference>
        </references>
      </pivotArea>
    </format>
    <format dxfId="10">
      <pivotArea dataOnly="0" labelOnly="1" outline="0" fieldPosition="0">
        <references count="4">
          <reference field="4294967294" count="2">
            <x v="0"/>
            <x v="1"/>
          </reference>
          <reference field="0" count="1" selected="0">
            <x v="3"/>
          </reference>
          <reference field="7" count="1" selected="0">
            <x v="1"/>
          </reference>
          <reference field="8" count="1" selected="0">
            <x v="1"/>
          </reference>
        </references>
      </pivotArea>
    </format>
    <format dxfId="9">
      <pivotArea dataOnly="0" labelOnly="1" outline="0" fieldPosition="0">
        <references count="4">
          <reference field="4294967294" count="2">
            <x v="0"/>
            <x v="1"/>
          </reference>
          <reference field="0" count="1" selected="0">
            <x v="4"/>
          </reference>
          <reference field="7" count="1" selected="0">
            <x v="2"/>
          </reference>
          <reference field="8" count="1" selected="0">
            <x v="1"/>
          </reference>
        </references>
      </pivotArea>
    </format>
    <format dxfId="8">
      <pivotArea dataOnly="0" labelOnly="1" outline="0" fieldPosition="0">
        <references count="4">
          <reference field="4294967294" count="2">
            <x v="0"/>
            <x v="1"/>
          </reference>
          <reference field="0" count="1" selected="0">
            <x v="5"/>
          </reference>
          <reference field="7" count="1" selected="0">
            <x v="2"/>
          </reference>
          <reference field="8" count="1" selected="0">
            <x v="1"/>
          </reference>
        </references>
      </pivotArea>
    </format>
    <format dxfId="7">
      <pivotArea dataOnly="0" labelOnly="1" outline="0" fieldPosition="0">
        <references count="4">
          <reference field="4294967294" count="2">
            <x v="0"/>
            <x v="1"/>
          </reference>
          <reference field="0" count="1" selected="0">
            <x v="6"/>
          </reference>
          <reference field="7" count="1" selected="0">
            <x v="2"/>
          </reference>
          <reference field="8" count="1" selected="0">
            <x v="1"/>
          </reference>
        </references>
      </pivotArea>
    </format>
    <format dxfId="6">
      <pivotArea dataOnly="0" labelOnly="1" outline="0" fieldPosition="0">
        <references count="4">
          <reference field="4294967294" count="2">
            <x v="0"/>
            <x v="1"/>
          </reference>
          <reference field="0" count="1" selected="0">
            <x v="7"/>
          </reference>
          <reference field="7" count="1" selected="0">
            <x v="3"/>
          </reference>
          <reference field="8" count="1" selected="0">
            <x v="1"/>
          </reference>
        </references>
      </pivotArea>
    </format>
    <format dxfId="5">
      <pivotArea dataOnly="0" labelOnly="1" outline="0" fieldPosition="0">
        <references count="4">
          <reference field="4294967294" count="2">
            <x v="0"/>
            <x v="1"/>
          </reference>
          <reference field="0" count="1" selected="0">
            <x v="8"/>
          </reference>
          <reference field="7" count="1" selected="0">
            <x v="3"/>
          </reference>
          <reference field="8" count="1" selected="0">
            <x v="1"/>
          </reference>
        </references>
      </pivotArea>
    </format>
    <format dxfId="4">
      <pivotArea dataOnly="0" labelOnly="1" outline="0" fieldPosition="0">
        <references count="4">
          <reference field="4294967294" count="2">
            <x v="0"/>
            <x v="1"/>
          </reference>
          <reference field="0" count="1" selected="0">
            <x v="9"/>
          </reference>
          <reference field="7" count="1" selected="0">
            <x v="3"/>
          </reference>
          <reference field="8" count="1" selected="0">
            <x v="1"/>
          </reference>
        </references>
      </pivotArea>
    </format>
    <format dxfId="3">
      <pivotArea dataOnly="0" labelOnly="1" outline="0" fieldPosition="0">
        <references count="4">
          <reference field="4294967294" count="2">
            <x v="0"/>
            <x v="1"/>
          </reference>
          <reference field="0" count="1" selected="0">
            <x v="10"/>
          </reference>
          <reference field="7" count="1" selected="0">
            <x v="4"/>
          </reference>
          <reference field="8" count="1" selected="0">
            <x v="1"/>
          </reference>
        </references>
      </pivotArea>
    </format>
    <format dxfId="2">
      <pivotArea dataOnly="0" labelOnly="1" outline="0" fieldPosition="0">
        <references count="4">
          <reference field="4294967294" count="2">
            <x v="0"/>
            <x v="1"/>
          </reference>
          <reference field="0" count="1" selected="0">
            <x v="11"/>
          </reference>
          <reference field="7" count="1" selected="0">
            <x v="4"/>
          </reference>
          <reference field="8" count="1" selected="0">
            <x v="1"/>
          </reference>
        </references>
      </pivotArea>
    </format>
    <format dxfId="1">
      <pivotArea dataOnly="0" labelOnly="1" outline="0" fieldPosition="0">
        <references count="4">
          <reference field="4294967294" count="2">
            <x v="0"/>
            <x v="1"/>
          </reference>
          <reference field="0" count="1" selected="0">
            <x v="12"/>
          </reference>
          <reference field="7" count="1" selected="0">
            <x v="4"/>
          </reference>
          <reference field="8" count="1" selected="0">
            <x v="1"/>
          </reference>
        </references>
      </pivotArea>
    </format>
    <format dxfId="0">
      <pivotArea dataOnly="0" labelOnly="1" outline="0" fieldPosition="0">
        <references count="2">
          <reference field="4294967294" count="2">
            <x v="0"/>
            <x v="1"/>
          </reference>
          <reference field="8" count="1" selected="0">
            <x v="2"/>
          </reference>
        </references>
      </pivotArea>
    </format>
  </formats>
  <pivotTableStyleInfo name="PivotStyleMedium2" showRowHeaders="1" showColHeaders="1" showRowStripes="1" showColStripes="1" showLastColumn="1"/>
</pivotTableDefinition>
</file>

<file path=xl/tables/table1.xml><?xml version="1.0" encoding="utf-8"?>
<table xmlns="http://schemas.openxmlformats.org/spreadsheetml/2006/main" id="1" name="TAB_VENDAS" displayName="TAB_VENDAS" ref="B6:H24" totalsRowShown="0" headerRowDxfId="40" dataDxfId="39">
  <autoFilter ref="B6:H24"/>
  <tableColumns count="7">
    <tableColumn id="1" name="DATA" dataDxfId="38"/>
    <tableColumn id="2" name="VALOR" dataDxfId="37"/>
    <tableColumn id="5" name="CÓDIGO" dataDxfId="36"/>
    <tableColumn id="4" name="CAMPO1" dataDxfId="35"/>
    <tableColumn id="6" name="CAMPO2" dataDxfId="34"/>
    <tableColumn id="7" name="CAMPO3" dataDxfId="33"/>
    <tableColumn id="3" name="OBSERVAÇÃO" dataDxfId="32"/>
  </tableColumns>
  <tableStyleInfo name="TableStyleMedium9" showFirstColumn="0" showLastColumn="0" showRowStripes="0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ipmart.com.br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C53"/>
  <sheetViews>
    <sheetView showGridLines="0" showRowColHeaders="0" tabSelected="1" topLeftCell="A34" zoomScale="90" zoomScaleNormal="90" zoomScaleSheetLayoutView="55" workbookViewId="0">
      <selection activeCell="B53" sqref="B53"/>
    </sheetView>
  </sheetViews>
  <sheetFormatPr defaultColWidth="0" defaultRowHeight="15"/>
  <cols>
    <col min="1" max="1" width="2.7109375" customWidth="1"/>
    <col min="2" max="2" width="20.7109375" customWidth="1"/>
    <col min="3" max="3" width="10.7109375" customWidth="1"/>
    <col min="4" max="11" width="20.7109375" customWidth="1"/>
    <col min="12" max="12" width="2.7109375" customWidth="1"/>
    <col min="13" max="16382" width="9.140625" hidden="1"/>
    <col min="16383" max="16383" width="69.140625" hidden="1"/>
    <col min="16384" max="16384" width="9.140625" hidden="1"/>
  </cols>
  <sheetData>
    <row r="1" spans="1:12" ht="84.95" customHeight="1">
      <c r="A1" s="62"/>
      <c r="B1" s="91"/>
      <c r="C1" s="91"/>
      <c r="D1" s="91"/>
      <c r="E1" s="91"/>
      <c r="F1" s="91"/>
      <c r="G1" s="91"/>
      <c r="H1" s="91"/>
      <c r="I1" s="91"/>
      <c r="J1" s="91"/>
      <c r="K1" s="91"/>
      <c r="L1" s="62"/>
    </row>
    <row r="2" spans="1:12" ht="3.95" customHeight="1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2" ht="37.5" customHeight="1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5" spans="1:12" s="38" customFormat="1" ht="23.25" customHeight="1">
      <c r="B5" s="93">
        <v>2017</v>
      </c>
      <c r="C5" s="93"/>
      <c r="D5" s="94" t="s">
        <v>34</v>
      </c>
      <c r="E5" s="94"/>
      <c r="F5" s="94"/>
      <c r="G5" s="94"/>
    </row>
    <row r="6" spans="1:12" s="7" customFormat="1" ht="23.25">
      <c r="B6" s="93"/>
      <c r="C6" s="93"/>
      <c r="D6" s="94"/>
      <c r="E6" s="94"/>
      <c r="F6" s="94"/>
      <c r="G6" s="94"/>
      <c r="I6" s="39" t="s">
        <v>33</v>
      </c>
      <c r="J6" s="40">
        <v>50000</v>
      </c>
      <c r="K6" s="88">
        <f>I48</f>
        <v>0</v>
      </c>
    </row>
    <row r="7" spans="1:12">
      <c r="B7" s="93"/>
      <c r="C7" s="93"/>
      <c r="D7" s="94"/>
      <c r="E7" s="94"/>
      <c r="F7" s="94"/>
      <c r="G7" s="94"/>
    </row>
    <row r="8" spans="1:12" ht="8.1" customHeight="1">
      <c r="B8" s="1"/>
      <c r="C8" s="1"/>
      <c r="D8" s="1"/>
      <c r="E8" s="1"/>
      <c r="F8" s="1"/>
    </row>
    <row r="9" spans="1:12" ht="3.95" customHeight="1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2" ht="8.1" customHeight="1">
      <c r="B10" s="1"/>
      <c r="C10" s="1"/>
      <c r="D10" s="1"/>
      <c r="E10" s="1"/>
      <c r="F10" s="1"/>
    </row>
    <row r="11" spans="1:12">
      <c r="I11" s="42"/>
      <c r="J11" s="42"/>
      <c r="K11" s="42"/>
    </row>
    <row r="12" spans="1:12">
      <c r="I12" s="42"/>
      <c r="J12" s="42"/>
      <c r="K12" s="42"/>
    </row>
    <row r="13" spans="1:12">
      <c r="I13" s="42"/>
      <c r="J13" s="42"/>
      <c r="K13" s="42"/>
    </row>
    <row r="14" spans="1:12">
      <c r="I14" s="42"/>
      <c r="J14" s="42" t="s">
        <v>33</v>
      </c>
      <c r="K14" s="42"/>
    </row>
    <row r="15" spans="1:12">
      <c r="I15" s="42"/>
      <c r="J15" s="42">
        <f>P_META_ANUAL</f>
        <v>50000</v>
      </c>
      <c r="K15" s="42"/>
    </row>
    <row r="16" spans="1:12">
      <c r="I16" s="42"/>
      <c r="J16" s="42"/>
      <c r="K16" s="42"/>
    </row>
    <row r="17" spans="2:11">
      <c r="I17" s="42"/>
      <c r="J17" s="42" t="str">
        <f>"REALIZADO ("&amp;TEXT(I48,"0,0%")&amp;")"</f>
        <v>REALIZADO (0,0%)</v>
      </c>
      <c r="K17" s="42"/>
    </row>
    <row r="18" spans="2:11">
      <c r="I18" s="42"/>
      <c r="J18" s="43">
        <f>H48</f>
        <v>0</v>
      </c>
      <c r="K18" s="42"/>
    </row>
    <row r="19" spans="2:11">
      <c r="I19" s="42"/>
      <c r="J19" s="42"/>
      <c r="K19" s="42"/>
    </row>
    <row r="20" spans="2:11">
      <c r="I20" s="42"/>
      <c r="J20" s="42" t="str">
        <f>"META A REALIZAR ("&amp;TEXT(MAX(1-I48,0),"0,0%")&amp;")"</f>
        <v>META A REALIZAR (100,0%)</v>
      </c>
      <c r="K20" s="42"/>
    </row>
    <row r="21" spans="2:11">
      <c r="I21" s="42"/>
      <c r="J21" s="44">
        <f>IF(J18&lt;J15,J15-J18,0)</f>
        <v>50000</v>
      </c>
      <c r="K21" s="42"/>
    </row>
    <row r="22" spans="2:11">
      <c r="I22" s="42"/>
      <c r="J22" s="42"/>
      <c r="K22" s="42"/>
    </row>
    <row r="23" spans="2:11">
      <c r="I23" s="42"/>
      <c r="J23" s="42"/>
      <c r="K23" s="42"/>
    </row>
    <row r="24" spans="2:11">
      <c r="I24" s="42"/>
      <c r="J24" s="42"/>
      <c r="K24" s="42"/>
    </row>
    <row r="25" spans="2:11">
      <c r="I25" s="42"/>
      <c r="J25" s="42"/>
      <c r="K25" s="42"/>
    </row>
    <row r="26" spans="2:11">
      <c r="I26" s="42"/>
      <c r="J26" s="42"/>
      <c r="K26" s="42"/>
    </row>
    <row r="31" spans="2:11" ht="8.1" customHeight="1">
      <c r="B31" s="1"/>
      <c r="C31" s="1"/>
      <c r="D31" s="1"/>
      <c r="E31" s="1"/>
      <c r="F31" s="1"/>
    </row>
    <row r="32" spans="2:11" ht="3.95" customHeight="1">
      <c r="B32" s="2"/>
      <c r="C32" s="3"/>
      <c r="D32" s="3"/>
      <c r="E32" s="3"/>
      <c r="F32" s="3"/>
      <c r="G32" s="3"/>
      <c r="H32" s="4"/>
      <c r="I32" s="4"/>
      <c r="J32" s="4"/>
      <c r="K32" s="4"/>
    </row>
    <row r="33" spans="2:11" ht="8.1" customHeight="1">
      <c r="B33" s="1"/>
      <c r="C33" s="1"/>
      <c r="D33" s="1"/>
      <c r="E33" s="1"/>
      <c r="F33" s="1"/>
    </row>
    <row r="34" spans="2:11" ht="15" customHeight="1">
      <c r="D34" s="87"/>
      <c r="E34" s="87"/>
      <c r="F34" s="87"/>
      <c r="G34" s="87"/>
      <c r="H34" s="87"/>
      <c r="I34" s="87"/>
      <c r="J34" s="87"/>
      <c r="K34" s="87"/>
    </row>
    <row r="35" spans="2:11" s="41" customFormat="1" ht="22.5" customHeight="1" thickBot="1">
      <c r="B35" s="64" t="s">
        <v>24</v>
      </c>
      <c r="C35" s="34" t="s">
        <v>5</v>
      </c>
      <c r="D35" s="69" t="s">
        <v>87</v>
      </c>
      <c r="E35" s="69" t="s">
        <v>86</v>
      </c>
      <c r="F35" s="69" t="s">
        <v>89</v>
      </c>
      <c r="G35" s="70" t="s">
        <v>88</v>
      </c>
      <c r="H35" s="69" t="s">
        <v>20</v>
      </c>
      <c r="I35" s="69" t="s">
        <v>35</v>
      </c>
      <c r="J35" s="69" t="s">
        <v>28</v>
      </c>
      <c r="K35" s="70" t="s">
        <v>36</v>
      </c>
    </row>
    <row r="36" spans="2:11" s="41" customFormat="1" ht="22.5" customHeight="1">
      <c r="B36" s="65" t="s">
        <v>6</v>
      </c>
      <c r="C36" s="35">
        <v>4</v>
      </c>
      <c r="D36" s="71">
        <f t="shared" ref="D36:D47" si="0">P_META_ANUAL*C36/C$48</f>
        <v>5714.2857142857147</v>
      </c>
      <c r="E36" s="72">
        <f t="shared" ref="E36:E47" si="1">D36/D$48</f>
        <v>0.1142857142857143</v>
      </c>
      <c r="F36" s="73">
        <f>D36</f>
        <v>5714.2857142857147</v>
      </c>
      <c r="G36" s="74">
        <f t="shared" ref="G36:G47" si="2">F36/D$48</f>
        <v>0.1142857142857143</v>
      </c>
      <c r="H36" s="71">
        <f>SUMIFS(TAB_VENDAS[VALOR],TAB_VENDAS[DATA],"&gt;="&amp;DATE(P_ANO,MATCH(B36,'VISÃO GERAL'!$B$36:$B$47,0),1),TAB_VENDAS[DATA],"&lt;="&amp;DATE(P_ANO,MATCH(B36,'VISÃO GERAL'!$B$36:$B$47,0)+1,0))</f>
        <v>0</v>
      </c>
      <c r="I36" s="72">
        <f t="shared" ref="I36:I48" si="3">H36/D36</f>
        <v>0</v>
      </c>
      <c r="J36" s="71">
        <f>H36</f>
        <v>0</v>
      </c>
      <c r="K36" s="74">
        <f t="shared" ref="K36:K47" si="4">J36/F36</f>
        <v>0</v>
      </c>
    </row>
    <row r="37" spans="2:11" s="41" customFormat="1" ht="22.5" customHeight="1">
      <c r="B37" s="66" t="s">
        <v>7</v>
      </c>
      <c r="C37" s="36">
        <v>4</v>
      </c>
      <c r="D37" s="75">
        <f t="shared" si="0"/>
        <v>5714.2857142857147</v>
      </c>
      <c r="E37" s="76">
        <f t="shared" si="1"/>
        <v>0.1142857142857143</v>
      </c>
      <c r="F37" s="77">
        <f t="shared" ref="F37:F47" si="5">F36+D37</f>
        <v>11428.571428571429</v>
      </c>
      <c r="G37" s="78">
        <f t="shared" si="2"/>
        <v>0.22857142857142859</v>
      </c>
      <c r="H37" s="75">
        <f>SUMIFS(TAB_VENDAS[VALOR],TAB_VENDAS[DATA],"&gt;="&amp;DATE(P_ANO,MATCH(B37,'VISÃO GERAL'!$B$36:$B$47,0),1),TAB_VENDAS[DATA],"&lt;="&amp;DATE(P_ANO,MATCH(B37,'VISÃO GERAL'!$B$36:$B$47,0)+1,0))</f>
        <v>0</v>
      </c>
      <c r="I37" s="76">
        <f t="shared" si="3"/>
        <v>0</v>
      </c>
      <c r="J37" s="75">
        <f>H37+J36</f>
        <v>0</v>
      </c>
      <c r="K37" s="78">
        <f t="shared" si="4"/>
        <v>0</v>
      </c>
    </row>
    <row r="38" spans="2:11" s="41" customFormat="1" ht="22.5" customHeight="1">
      <c r="B38" s="67" t="s">
        <v>8</v>
      </c>
      <c r="C38" s="36">
        <v>6</v>
      </c>
      <c r="D38" s="79">
        <f t="shared" si="0"/>
        <v>8571.4285714285706</v>
      </c>
      <c r="E38" s="80">
        <f t="shared" si="1"/>
        <v>0.1714285714285714</v>
      </c>
      <c r="F38" s="81">
        <f t="shared" si="5"/>
        <v>20000</v>
      </c>
      <c r="G38" s="82">
        <f t="shared" si="2"/>
        <v>0.4</v>
      </c>
      <c r="H38" s="79">
        <f>SUMIFS(TAB_VENDAS[VALOR],TAB_VENDAS[DATA],"&gt;="&amp;DATE(P_ANO,MATCH(B38,'VISÃO GERAL'!$B$36:$B$47,0),1),TAB_VENDAS[DATA],"&lt;="&amp;DATE(P_ANO,MATCH(B38,'VISÃO GERAL'!$B$36:$B$47,0)+1,0))</f>
        <v>0</v>
      </c>
      <c r="I38" s="80">
        <f t="shared" si="3"/>
        <v>0</v>
      </c>
      <c r="J38" s="79">
        <f t="shared" ref="J38:J47" si="6">H38+J37</f>
        <v>0</v>
      </c>
      <c r="K38" s="82">
        <f t="shared" si="4"/>
        <v>0</v>
      </c>
    </row>
    <row r="39" spans="2:11" s="41" customFormat="1" ht="22.5" customHeight="1">
      <c r="B39" s="66" t="s">
        <v>9</v>
      </c>
      <c r="C39" s="36">
        <v>2</v>
      </c>
      <c r="D39" s="75">
        <f t="shared" si="0"/>
        <v>2857.1428571428573</v>
      </c>
      <c r="E39" s="76">
        <f t="shared" si="1"/>
        <v>5.7142857142857148E-2</v>
      </c>
      <c r="F39" s="77">
        <f t="shared" si="5"/>
        <v>22857.142857142859</v>
      </c>
      <c r="G39" s="78">
        <f t="shared" si="2"/>
        <v>0.45714285714285718</v>
      </c>
      <c r="H39" s="75">
        <f>SUMIFS(TAB_VENDAS[VALOR],TAB_VENDAS[DATA],"&gt;="&amp;DATE(P_ANO,MATCH(B39,'VISÃO GERAL'!$B$36:$B$47,0),1),TAB_VENDAS[DATA],"&lt;="&amp;DATE(P_ANO,MATCH(B39,'VISÃO GERAL'!$B$36:$B$47,0)+1,0))</f>
        <v>0</v>
      </c>
      <c r="I39" s="76">
        <f t="shared" si="3"/>
        <v>0</v>
      </c>
      <c r="J39" s="75">
        <f t="shared" si="6"/>
        <v>0</v>
      </c>
      <c r="K39" s="78">
        <f t="shared" si="4"/>
        <v>0</v>
      </c>
    </row>
    <row r="40" spans="2:11" s="41" customFormat="1" ht="22.5" customHeight="1">
      <c r="B40" s="67" t="s">
        <v>10</v>
      </c>
      <c r="C40" s="36">
        <v>2</v>
      </c>
      <c r="D40" s="79">
        <f t="shared" si="0"/>
        <v>2857.1428571428573</v>
      </c>
      <c r="E40" s="80">
        <f t="shared" si="1"/>
        <v>5.7142857142857148E-2</v>
      </c>
      <c r="F40" s="81">
        <f t="shared" si="5"/>
        <v>25714.285714285717</v>
      </c>
      <c r="G40" s="82">
        <f t="shared" si="2"/>
        <v>0.51428571428571435</v>
      </c>
      <c r="H40" s="79">
        <f>SUMIFS(TAB_VENDAS[VALOR],TAB_VENDAS[DATA],"&gt;="&amp;DATE(P_ANO,MATCH(B40,'VISÃO GERAL'!$B$36:$B$47,0),1),TAB_VENDAS[DATA],"&lt;="&amp;DATE(P_ANO,MATCH(B40,'VISÃO GERAL'!$B$36:$B$47,0)+1,0))</f>
        <v>0</v>
      </c>
      <c r="I40" s="80">
        <f t="shared" si="3"/>
        <v>0</v>
      </c>
      <c r="J40" s="79">
        <f t="shared" si="6"/>
        <v>0</v>
      </c>
      <c r="K40" s="82">
        <f t="shared" si="4"/>
        <v>0</v>
      </c>
    </row>
    <row r="41" spans="2:11" s="41" customFormat="1" ht="22.5" customHeight="1">
      <c r="B41" s="66" t="s">
        <v>11</v>
      </c>
      <c r="C41" s="36">
        <v>2</v>
      </c>
      <c r="D41" s="75">
        <f t="shared" si="0"/>
        <v>2857.1428571428573</v>
      </c>
      <c r="E41" s="76">
        <f t="shared" si="1"/>
        <v>5.7142857142857148E-2</v>
      </c>
      <c r="F41" s="77">
        <f t="shared" si="5"/>
        <v>28571.428571428576</v>
      </c>
      <c r="G41" s="78">
        <f t="shared" si="2"/>
        <v>0.57142857142857151</v>
      </c>
      <c r="H41" s="75">
        <f>SUMIFS(TAB_VENDAS[VALOR],TAB_VENDAS[DATA],"&gt;="&amp;DATE(P_ANO,MATCH(B41,'VISÃO GERAL'!$B$36:$B$47,0),1),TAB_VENDAS[DATA],"&lt;="&amp;DATE(P_ANO,MATCH(B41,'VISÃO GERAL'!$B$36:$B$47,0)+1,0))</f>
        <v>0</v>
      </c>
      <c r="I41" s="76">
        <f t="shared" si="3"/>
        <v>0</v>
      </c>
      <c r="J41" s="75">
        <f t="shared" si="6"/>
        <v>0</v>
      </c>
      <c r="K41" s="78">
        <f t="shared" si="4"/>
        <v>0</v>
      </c>
    </row>
    <row r="42" spans="2:11" s="41" customFormat="1" ht="22.5" customHeight="1">
      <c r="B42" s="67" t="s">
        <v>12</v>
      </c>
      <c r="C42" s="36">
        <v>4</v>
      </c>
      <c r="D42" s="79">
        <f t="shared" si="0"/>
        <v>5714.2857142857147</v>
      </c>
      <c r="E42" s="80">
        <f t="shared" si="1"/>
        <v>0.1142857142857143</v>
      </c>
      <c r="F42" s="81">
        <f t="shared" si="5"/>
        <v>34285.71428571429</v>
      </c>
      <c r="G42" s="82">
        <f t="shared" si="2"/>
        <v>0.68571428571428583</v>
      </c>
      <c r="H42" s="79">
        <f>SUMIFS(TAB_VENDAS[VALOR],TAB_VENDAS[DATA],"&gt;="&amp;DATE(P_ANO,MATCH(B42,'VISÃO GERAL'!$B$36:$B$47,0),1),TAB_VENDAS[DATA],"&lt;="&amp;DATE(P_ANO,MATCH(B42,'VISÃO GERAL'!$B$36:$B$47,0)+1,0))</f>
        <v>0</v>
      </c>
      <c r="I42" s="80">
        <f t="shared" si="3"/>
        <v>0</v>
      </c>
      <c r="J42" s="79">
        <f t="shared" si="6"/>
        <v>0</v>
      </c>
      <c r="K42" s="82">
        <f t="shared" si="4"/>
        <v>0</v>
      </c>
    </row>
    <row r="43" spans="2:11" s="41" customFormat="1" ht="22.5" customHeight="1">
      <c r="B43" s="66" t="s">
        <v>13</v>
      </c>
      <c r="C43" s="36">
        <v>1</v>
      </c>
      <c r="D43" s="75">
        <f t="shared" si="0"/>
        <v>1428.5714285714287</v>
      </c>
      <c r="E43" s="76">
        <f t="shared" si="1"/>
        <v>2.8571428571428574E-2</v>
      </c>
      <c r="F43" s="77">
        <f t="shared" si="5"/>
        <v>35714.285714285717</v>
      </c>
      <c r="G43" s="78">
        <f t="shared" si="2"/>
        <v>0.7142857142857143</v>
      </c>
      <c r="H43" s="75">
        <f>SUMIFS(TAB_VENDAS[VALOR],TAB_VENDAS[DATA],"&gt;="&amp;DATE(P_ANO,MATCH(B43,'VISÃO GERAL'!$B$36:$B$47,0),1),TAB_VENDAS[DATA],"&lt;="&amp;DATE(P_ANO,MATCH(B43,'VISÃO GERAL'!$B$36:$B$47,0)+1,0))</f>
        <v>0</v>
      </c>
      <c r="I43" s="76">
        <f t="shared" si="3"/>
        <v>0</v>
      </c>
      <c r="J43" s="75">
        <f t="shared" si="6"/>
        <v>0</v>
      </c>
      <c r="K43" s="78">
        <f t="shared" si="4"/>
        <v>0</v>
      </c>
    </row>
    <row r="44" spans="2:11" s="41" customFormat="1" ht="22.5" customHeight="1">
      <c r="B44" s="67" t="s">
        <v>14</v>
      </c>
      <c r="C44" s="36">
        <v>1</v>
      </c>
      <c r="D44" s="79">
        <f t="shared" si="0"/>
        <v>1428.5714285714287</v>
      </c>
      <c r="E44" s="80">
        <f t="shared" si="1"/>
        <v>2.8571428571428574E-2</v>
      </c>
      <c r="F44" s="81">
        <f t="shared" si="5"/>
        <v>37142.857142857145</v>
      </c>
      <c r="G44" s="82">
        <f t="shared" si="2"/>
        <v>0.74285714285714288</v>
      </c>
      <c r="H44" s="79">
        <f>SUMIFS(TAB_VENDAS[VALOR],TAB_VENDAS[DATA],"&gt;="&amp;DATE(P_ANO,MATCH(B44,'VISÃO GERAL'!$B$36:$B$47,0),1),TAB_VENDAS[DATA],"&lt;="&amp;DATE(P_ANO,MATCH(B44,'VISÃO GERAL'!$B$36:$B$47,0)+1,0))</f>
        <v>0</v>
      </c>
      <c r="I44" s="80">
        <f t="shared" si="3"/>
        <v>0</v>
      </c>
      <c r="J44" s="79">
        <f t="shared" si="6"/>
        <v>0</v>
      </c>
      <c r="K44" s="82">
        <f t="shared" si="4"/>
        <v>0</v>
      </c>
    </row>
    <row r="45" spans="2:11" s="41" customFormat="1" ht="22.5" customHeight="1">
      <c r="B45" s="66" t="s">
        <v>15</v>
      </c>
      <c r="C45" s="36">
        <v>2</v>
      </c>
      <c r="D45" s="75">
        <f t="shared" si="0"/>
        <v>2857.1428571428573</v>
      </c>
      <c r="E45" s="76">
        <f t="shared" si="1"/>
        <v>5.7142857142857148E-2</v>
      </c>
      <c r="F45" s="77">
        <f t="shared" si="5"/>
        <v>40000</v>
      </c>
      <c r="G45" s="78">
        <f t="shared" si="2"/>
        <v>0.8</v>
      </c>
      <c r="H45" s="75">
        <f>SUMIFS(TAB_VENDAS[VALOR],TAB_VENDAS[DATA],"&gt;="&amp;DATE(P_ANO,MATCH(B45,'VISÃO GERAL'!$B$36:$B$47,0),1),TAB_VENDAS[DATA],"&lt;="&amp;DATE(P_ANO,MATCH(B45,'VISÃO GERAL'!$B$36:$B$47,0)+1,0))</f>
        <v>0</v>
      </c>
      <c r="I45" s="76">
        <f t="shared" si="3"/>
        <v>0</v>
      </c>
      <c r="J45" s="75">
        <f t="shared" si="6"/>
        <v>0</v>
      </c>
      <c r="K45" s="78">
        <f t="shared" si="4"/>
        <v>0</v>
      </c>
    </row>
    <row r="46" spans="2:11" s="41" customFormat="1" ht="22.5" customHeight="1">
      <c r="B46" s="67" t="s">
        <v>16</v>
      </c>
      <c r="C46" s="36">
        <v>2</v>
      </c>
      <c r="D46" s="79">
        <f t="shared" si="0"/>
        <v>2857.1428571428573</v>
      </c>
      <c r="E46" s="80">
        <f t="shared" si="1"/>
        <v>5.7142857142857148E-2</v>
      </c>
      <c r="F46" s="81">
        <f t="shared" si="5"/>
        <v>42857.142857142855</v>
      </c>
      <c r="G46" s="82">
        <f t="shared" si="2"/>
        <v>0.8571428571428571</v>
      </c>
      <c r="H46" s="79">
        <f>SUMIFS(TAB_VENDAS[VALOR],TAB_VENDAS[DATA],"&gt;="&amp;DATE(P_ANO,MATCH(B46,'VISÃO GERAL'!$B$36:$B$47,0),1),TAB_VENDAS[DATA],"&lt;="&amp;DATE(P_ANO,MATCH(B46,'VISÃO GERAL'!$B$36:$B$47,0)+1,0))</f>
        <v>0</v>
      </c>
      <c r="I46" s="80">
        <f t="shared" si="3"/>
        <v>0</v>
      </c>
      <c r="J46" s="79">
        <f t="shared" si="6"/>
        <v>0</v>
      </c>
      <c r="K46" s="82">
        <f t="shared" si="4"/>
        <v>0</v>
      </c>
    </row>
    <row r="47" spans="2:11" s="41" customFormat="1" ht="22.5" customHeight="1" thickBot="1">
      <c r="B47" s="66" t="s">
        <v>17</v>
      </c>
      <c r="C47" s="36">
        <v>5</v>
      </c>
      <c r="D47" s="75">
        <f t="shared" si="0"/>
        <v>7142.8571428571431</v>
      </c>
      <c r="E47" s="76">
        <f t="shared" si="1"/>
        <v>0.14285714285714285</v>
      </c>
      <c r="F47" s="77">
        <f t="shared" si="5"/>
        <v>50000</v>
      </c>
      <c r="G47" s="78">
        <f t="shared" si="2"/>
        <v>1</v>
      </c>
      <c r="H47" s="75">
        <f>SUMIFS(TAB_VENDAS[VALOR],TAB_VENDAS[DATA],"&gt;="&amp;DATE(P_ANO,MATCH(B47,'VISÃO GERAL'!$B$36:$B$47,0),1),TAB_VENDAS[DATA],"&lt;="&amp;DATE(P_ANO,MATCH(B47,'VISÃO GERAL'!$B$36:$B$47,0)+1,0))</f>
        <v>0</v>
      </c>
      <c r="I47" s="76">
        <f t="shared" si="3"/>
        <v>0</v>
      </c>
      <c r="J47" s="75">
        <f t="shared" si="6"/>
        <v>0</v>
      </c>
      <c r="K47" s="78">
        <f t="shared" si="4"/>
        <v>0</v>
      </c>
    </row>
    <row r="48" spans="2:11" s="41" customFormat="1" ht="22.5" customHeight="1" thickTop="1">
      <c r="B48" s="68" t="s">
        <v>1</v>
      </c>
      <c r="C48" s="37">
        <f>SUM('VISÃO GERAL'!$C$36:$C$47)</f>
        <v>35</v>
      </c>
      <c r="D48" s="83">
        <f>SUM('VISÃO GERAL'!$D$36:$D$47)</f>
        <v>50000</v>
      </c>
      <c r="E48" s="84">
        <f>SUM('VISÃO GERAL'!$E$36:$E$47)</f>
        <v>1.0000000000000002</v>
      </c>
      <c r="F48" s="85"/>
      <c r="G48" s="86"/>
      <c r="H48" s="83">
        <f>SUM(H36:H47)</f>
        <v>0</v>
      </c>
      <c r="I48" s="84">
        <f t="shared" si="3"/>
        <v>0</v>
      </c>
      <c r="J48" s="85"/>
      <c r="K48" s="86"/>
    </row>
    <row r="53" spans="2:2">
      <c r="B53" s="107" t="s">
        <v>91</v>
      </c>
    </row>
  </sheetData>
  <mergeCells count="2">
    <mergeCell ref="B5:C7"/>
    <mergeCell ref="D5:G7"/>
  </mergeCells>
  <hyperlinks>
    <hyperlink ref="B53" r:id="rId1"/>
  </hyperlinks>
  <printOptions horizontalCentered="1"/>
  <pageMargins left="0.51181102362204722" right="0.51181102362204722" top="0.78740157480314965" bottom="0.78740157480314965" header="0.31496062992125984" footer="0.31496062992125984"/>
  <pageSetup paperSize="9" scale="68" fitToHeight="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75"/>
  <sheetViews>
    <sheetView showGridLines="0" showRowColHeaders="0" zoomScale="80" zoomScaleNormal="80" zoomScaleSheetLayoutView="80" workbookViewId="0">
      <selection activeCell="B1" sqref="B1:J5"/>
    </sheetView>
  </sheetViews>
  <sheetFormatPr defaultColWidth="0" defaultRowHeight="15"/>
  <cols>
    <col min="1" max="1" width="2.7109375" customWidth="1"/>
    <col min="2" max="3" width="10.7109375" style="1" customWidth="1"/>
    <col min="4" max="4" width="12.7109375" style="1" customWidth="1"/>
    <col min="5" max="6" width="32.7109375" style="1" customWidth="1"/>
    <col min="7" max="10" width="32.7109375" customWidth="1"/>
    <col min="11" max="11" width="2.7109375" customWidth="1"/>
    <col min="12" max="16" width="9.140625" hidden="1" customWidth="1"/>
    <col min="17" max="17" width="0" hidden="1" customWidth="1"/>
    <col min="18" max="16384" width="9.140625" hidden="1"/>
  </cols>
  <sheetData>
    <row r="1" spans="1:11">
      <c r="B1" s="92"/>
      <c r="C1" s="92"/>
      <c r="D1" s="92"/>
      <c r="E1" s="92"/>
      <c r="F1" s="92"/>
      <c r="G1" s="91"/>
      <c r="H1" s="91"/>
      <c r="I1" s="91"/>
      <c r="J1" s="91"/>
    </row>
    <row r="2" spans="1:11">
      <c r="B2" s="92"/>
      <c r="C2" s="92"/>
      <c r="D2" s="92"/>
      <c r="E2" s="92"/>
      <c r="F2" s="92"/>
      <c r="G2" s="91"/>
      <c r="H2" s="91"/>
      <c r="I2" s="91"/>
      <c r="J2" s="91"/>
    </row>
    <row r="3" spans="1:11">
      <c r="B3" s="92"/>
      <c r="C3" s="92"/>
      <c r="D3" s="92"/>
      <c r="E3" s="92"/>
      <c r="F3" s="92"/>
      <c r="G3" s="91"/>
      <c r="H3" s="91"/>
      <c r="I3" s="91"/>
      <c r="J3" s="91"/>
    </row>
    <row r="4" spans="1:11">
      <c r="B4" s="92"/>
      <c r="C4" s="92"/>
      <c r="D4" s="92"/>
      <c r="E4" s="92"/>
      <c r="F4" s="92"/>
      <c r="G4" s="91"/>
      <c r="H4" s="91"/>
      <c r="I4" s="91"/>
      <c r="J4" s="91"/>
    </row>
    <row r="5" spans="1:11">
      <c r="B5" s="92"/>
      <c r="C5" s="92"/>
      <c r="D5" s="92"/>
      <c r="E5" s="92"/>
      <c r="F5" s="92"/>
      <c r="G5" s="91"/>
      <c r="H5" s="91"/>
      <c r="I5" s="91"/>
      <c r="J5" s="91"/>
    </row>
    <row r="6" spans="1:11" ht="7.5" customHeight="1">
      <c r="A6" s="62"/>
      <c r="B6" s="63"/>
      <c r="C6" s="63"/>
      <c r="D6" s="63"/>
      <c r="E6" s="63"/>
      <c r="F6" s="63"/>
      <c r="G6" s="63"/>
      <c r="H6" s="62"/>
      <c r="I6" s="62"/>
      <c r="J6" s="62"/>
      <c r="K6" s="62"/>
    </row>
    <row r="7" spans="1:11" s="26" customFormat="1" ht="8.1" customHeight="1">
      <c r="A7" s="62"/>
      <c r="B7" s="63"/>
      <c r="C7" s="63"/>
      <c r="D7" s="63"/>
      <c r="E7" s="63"/>
      <c r="F7" s="63"/>
      <c r="G7" s="63"/>
      <c r="H7" s="62"/>
      <c r="I7" s="62"/>
      <c r="J7" s="62"/>
      <c r="K7" s="62"/>
    </row>
    <row r="8" spans="1:11" ht="60" customHeight="1"/>
    <row r="9" spans="1:11" s="6" customFormat="1" ht="36" customHeight="1">
      <c r="B9" s="104" t="s">
        <v>31</v>
      </c>
      <c r="C9" s="104"/>
      <c r="D9" s="104"/>
      <c r="E9" s="104"/>
      <c r="F9" s="104"/>
      <c r="G9" s="104"/>
      <c r="J9" s="95">
        <f>P_ANO</f>
        <v>2017</v>
      </c>
    </row>
    <row r="10" spans="1:11" s="6" customFormat="1" ht="30" customHeight="1">
      <c r="B10" s="104"/>
      <c r="C10" s="104"/>
      <c r="D10" s="104"/>
      <c r="E10" s="104"/>
      <c r="F10" s="104"/>
      <c r="G10" s="104"/>
      <c r="H10" s="96" t="s">
        <v>6</v>
      </c>
      <c r="I10" s="96"/>
      <c r="J10" s="95"/>
    </row>
    <row r="11" spans="1:11" s="6" customFormat="1" ht="30" customHeight="1">
      <c r="B11" s="104"/>
      <c r="C11" s="104"/>
      <c r="D11" s="104"/>
      <c r="E11" s="104"/>
      <c r="F11" s="104"/>
      <c r="G11" s="104"/>
      <c r="H11" s="96"/>
      <c r="I11" s="96"/>
      <c r="J11" s="95"/>
    </row>
    <row r="12" spans="1:11" ht="3.95" customHeight="1">
      <c r="B12" s="2"/>
      <c r="C12" s="3"/>
      <c r="D12" s="3"/>
      <c r="E12" s="3"/>
      <c r="F12" s="3"/>
      <c r="G12" s="3"/>
      <c r="H12" s="4"/>
      <c r="I12" s="4"/>
      <c r="J12" s="5"/>
    </row>
    <row r="13" spans="1:11" ht="8.1" customHeight="1"/>
    <row r="14" spans="1:11" s="7" customFormat="1" ht="30" customHeight="1">
      <c r="B14" s="101" t="s">
        <v>19</v>
      </c>
      <c r="C14" s="101"/>
      <c r="D14" s="102"/>
      <c r="E14" s="8" t="s">
        <v>20</v>
      </c>
      <c r="F14" s="8" t="s">
        <v>30</v>
      </c>
      <c r="G14" s="9" t="s">
        <v>21</v>
      </c>
      <c r="H14" s="10" t="s">
        <v>23</v>
      </c>
      <c r="J14" s="11" t="s">
        <v>22</v>
      </c>
    </row>
    <row r="15" spans="1:11" s="12" customFormat="1" ht="60" customHeight="1">
      <c r="B15" s="103">
        <f>VLOOKUP(H10,'VISÃO GERAL'!$B$36:$D$47,3,FALSE)</f>
        <v>5714.2857142857147</v>
      </c>
      <c r="C15" s="103"/>
      <c r="D15" s="103"/>
      <c r="E15" s="13">
        <f>F75</f>
        <v>0</v>
      </c>
      <c r="F15" s="90">
        <f>E15/B15</f>
        <v>0</v>
      </c>
      <c r="G15" s="13">
        <f ca="1">G75</f>
        <v>0</v>
      </c>
      <c r="H15" s="89">
        <f ca="1">G15/B15-1</f>
        <v>-1</v>
      </c>
      <c r="J15" s="13">
        <f ca="1">DATE(P_ANO,MATCH(H10,'VISÃO GERAL'!$B$36:$B$47,0)+1,0)-MIN(TODAY()-1,DATE(P_ANO,MATCH(H10,'VISÃO GERAL'!$B$36:$B$47,0)+1,0))</f>
        <v>0</v>
      </c>
    </row>
    <row r="16" spans="1:11" ht="8.1" customHeight="1"/>
    <row r="17" spans="2:10" ht="3.95" customHeight="1">
      <c r="B17" s="2"/>
      <c r="C17" s="3"/>
      <c r="D17" s="3"/>
      <c r="E17" s="3"/>
      <c r="F17" s="3"/>
      <c r="G17" s="3"/>
      <c r="H17" s="4"/>
      <c r="I17" s="4"/>
      <c r="J17" s="5"/>
    </row>
    <row r="18" spans="2:10" ht="8.1" customHeight="1"/>
    <row r="19" spans="2:10" ht="30" customHeight="1"/>
    <row r="20" spans="2:10" ht="30" customHeight="1"/>
    <row r="21" spans="2:10" ht="30" customHeight="1"/>
    <row r="22" spans="2:10" ht="30" customHeight="1"/>
    <row r="23" spans="2:10" ht="30" customHeight="1"/>
    <row r="24" spans="2:10" ht="30" customHeight="1"/>
    <row r="25" spans="2:10" ht="30" customHeight="1"/>
    <row r="26" spans="2:10" ht="30" customHeight="1"/>
    <row r="27" spans="2:10" ht="30" customHeight="1"/>
    <row r="28" spans="2:10" ht="30" customHeight="1"/>
    <row r="29" spans="2:10" ht="30" customHeight="1"/>
    <row r="30" spans="2:10" ht="30" customHeight="1"/>
    <row r="31" spans="2:10" ht="30" customHeight="1"/>
    <row r="32" spans="2:10" ht="30" customHeight="1"/>
    <row r="33" spans="2:10" ht="30" customHeight="1"/>
    <row r="34" spans="2:10" ht="30" customHeight="1"/>
    <row r="35" spans="2:10" ht="30" customHeight="1"/>
    <row r="36" spans="2:10" ht="30" customHeight="1"/>
    <row r="37" spans="2:10" ht="30" customHeight="1"/>
    <row r="38" spans="2:10" ht="30" customHeight="1"/>
    <row r="39" spans="2:10" ht="8.1" customHeight="1"/>
    <row r="40" spans="2:10" ht="3.95" customHeight="1">
      <c r="B40" s="2"/>
      <c r="C40" s="3"/>
      <c r="D40" s="3"/>
      <c r="E40" s="3"/>
      <c r="F40" s="3"/>
      <c r="G40" s="3"/>
      <c r="H40" s="4"/>
      <c r="I40" s="4"/>
      <c r="J40" s="5"/>
    </row>
    <row r="41" spans="2:10" ht="8.1" customHeight="1"/>
    <row r="42" spans="2:10" ht="30" customHeight="1"/>
    <row r="43" spans="2:10" s="22" customFormat="1" ht="30" customHeight="1" thickBot="1">
      <c r="B43" s="97" t="s">
        <v>4</v>
      </c>
      <c r="C43" s="98"/>
      <c r="D43" s="23" t="s">
        <v>5</v>
      </c>
      <c r="E43" s="24" t="s">
        <v>26</v>
      </c>
      <c r="F43" s="25" t="s">
        <v>20</v>
      </c>
      <c r="G43" s="25" t="s">
        <v>21</v>
      </c>
      <c r="H43" s="24" t="s">
        <v>27</v>
      </c>
      <c r="I43" s="25" t="s">
        <v>28</v>
      </c>
      <c r="J43" s="25" t="s">
        <v>29</v>
      </c>
    </row>
    <row r="44" spans="2:10" s="7" customFormat="1" ht="30" customHeight="1">
      <c r="B44" s="14">
        <f>DATE(P_ANO,P_MÊS,1)</f>
        <v>42736</v>
      </c>
      <c r="C44" s="15">
        <f t="shared" ref="C44:C71" si="0">B44</f>
        <v>42736</v>
      </c>
      <c r="D44" s="16">
        <v>1</v>
      </c>
      <c r="E44" s="27">
        <f t="shared" ref="E44:E74" si="1">IF(ISNUMBER($B44),IF(ISNUMBER($D44),$D44*P_META_MENSAL/D$75,IF(D$75=0,P_META_MENSAL/P_QTDE_DIAS_MÊS,"")),"")</f>
        <v>228.57142857142858</v>
      </c>
      <c r="F44" s="28">
        <f>IF(ISNUMBER($B44),SUMIF(TAB_VENDAS[DATA],$B44,TAB_VENDAS[VALOR]),"")</f>
        <v>0</v>
      </c>
      <c r="G44" s="28">
        <f ca="1">IF($F44&gt;0,$F44,IF(B44&lt;TODAY(),0,MAX($E44,$D44*(P_META_MENSAL-$I44)/MAX(1,P_QTDE_COTAS_MÊS))))</f>
        <v>0</v>
      </c>
      <c r="H44" s="27">
        <f>IF(ISNUMBER(E44),E44,0)</f>
        <v>228.57142857142858</v>
      </c>
      <c r="I44" s="28">
        <f>IF(ISNUMBER(F44),F44,0)</f>
        <v>0</v>
      </c>
      <c r="J44" s="28">
        <f ca="1">IF(ISNUMBER(G44),G44,0)</f>
        <v>0</v>
      </c>
    </row>
    <row r="45" spans="2:10" s="7" customFormat="1" ht="30" customHeight="1">
      <c r="B45" s="17">
        <f>B44+1</f>
        <v>42737</v>
      </c>
      <c r="C45" s="18">
        <f t="shared" si="0"/>
        <v>42737</v>
      </c>
      <c r="D45" s="19">
        <v>1</v>
      </c>
      <c r="E45" s="29">
        <f t="shared" si="1"/>
        <v>228.57142857142858</v>
      </c>
      <c r="F45" s="30">
        <f>IF(ISNUMBER($B45),SUMIF(TAB_VENDAS[DATA],$B45,TAB_VENDAS[VALOR]),"")</f>
        <v>0</v>
      </c>
      <c r="G45" s="30">
        <f ca="1">IF($F45&gt;0,$F45,IF(B45&lt;TODAY(),0,MAX($E45,$D45*(P_META_MENSAL-$I45)/MAX(1,P_QTDE_COTAS_MÊS))))</f>
        <v>0</v>
      </c>
      <c r="H45" s="29">
        <f t="shared" ref="H45:H74" si="2">IF(ISNUMBER(E45),E45,0)+H44</f>
        <v>457.14285714285717</v>
      </c>
      <c r="I45" s="30">
        <f t="shared" ref="I45:I74" si="3">IF(ISNUMBER(F45),F45,0)+I44</f>
        <v>0</v>
      </c>
      <c r="J45" s="30">
        <f t="shared" ref="J45:J74" ca="1" si="4">IF(ISNUMBER(G45),G45,0)+J44</f>
        <v>0</v>
      </c>
    </row>
    <row r="46" spans="2:10" s="7" customFormat="1" ht="30" customHeight="1">
      <c r="B46" s="14">
        <f t="shared" ref="B46:B71" si="5">B45+1</f>
        <v>42738</v>
      </c>
      <c r="C46" s="15">
        <f t="shared" si="0"/>
        <v>42738</v>
      </c>
      <c r="D46" s="16">
        <v>1</v>
      </c>
      <c r="E46" s="27">
        <f t="shared" si="1"/>
        <v>228.57142857142858</v>
      </c>
      <c r="F46" s="28">
        <f>IF(ISNUMBER($B46),SUMIF(TAB_VENDAS[DATA],$B46,TAB_VENDAS[VALOR]),"")</f>
        <v>0</v>
      </c>
      <c r="G46" s="28">
        <f ca="1">IF($F46&gt;0,$F46,IF(B46&lt;TODAY(),0,MAX($E46,$D46*(P_META_MENSAL-$I46)/MAX(1,P_QTDE_COTAS_MÊS))))</f>
        <v>0</v>
      </c>
      <c r="H46" s="27">
        <f t="shared" si="2"/>
        <v>685.71428571428578</v>
      </c>
      <c r="I46" s="28">
        <f t="shared" si="3"/>
        <v>0</v>
      </c>
      <c r="J46" s="28">
        <f t="shared" ca="1" si="4"/>
        <v>0</v>
      </c>
    </row>
    <row r="47" spans="2:10" s="7" customFormat="1" ht="30" customHeight="1">
      <c r="B47" s="17">
        <f t="shared" si="5"/>
        <v>42739</v>
      </c>
      <c r="C47" s="18">
        <f t="shared" si="0"/>
        <v>42739</v>
      </c>
      <c r="D47" s="19"/>
      <c r="E47" s="29" t="str">
        <f t="shared" si="1"/>
        <v/>
      </c>
      <c r="F47" s="30">
        <f>IF(ISNUMBER($B47),SUMIF(TAB_VENDAS[DATA],$B47,TAB_VENDAS[VALOR]),"")</f>
        <v>0</v>
      </c>
      <c r="G47" s="30">
        <f ca="1">IF($F47&gt;0,$F47,IF(B47&lt;TODAY(),0,MAX($E47,$D47*(P_META_MENSAL-$I47)/MAX(1,P_QTDE_COTAS_MÊS))))</f>
        <v>0</v>
      </c>
      <c r="H47" s="29">
        <f t="shared" si="2"/>
        <v>685.71428571428578</v>
      </c>
      <c r="I47" s="30">
        <f t="shared" si="3"/>
        <v>0</v>
      </c>
      <c r="J47" s="30">
        <f t="shared" ca="1" si="4"/>
        <v>0</v>
      </c>
    </row>
    <row r="48" spans="2:10" s="7" customFormat="1" ht="30" customHeight="1">
      <c r="B48" s="14">
        <f t="shared" si="5"/>
        <v>42740</v>
      </c>
      <c r="C48" s="15">
        <f t="shared" si="0"/>
        <v>42740</v>
      </c>
      <c r="D48" s="16"/>
      <c r="E48" s="27" t="str">
        <f t="shared" si="1"/>
        <v/>
      </c>
      <c r="F48" s="28">
        <f>IF(ISNUMBER($B48),SUMIF(TAB_VENDAS[DATA],$B48,TAB_VENDAS[VALOR]),"")</f>
        <v>0</v>
      </c>
      <c r="G48" s="28">
        <f ca="1">IF($F48&gt;0,$F48,IF(B48&lt;TODAY(),0,MAX($E48,$D48*(P_META_MENSAL-$I48)/MAX(1,P_QTDE_COTAS_MÊS))))</f>
        <v>0</v>
      </c>
      <c r="H48" s="27">
        <f t="shared" si="2"/>
        <v>685.71428571428578</v>
      </c>
      <c r="I48" s="28">
        <f t="shared" si="3"/>
        <v>0</v>
      </c>
      <c r="J48" s="28">
        <f t="shared" ca="1" si="4"/>
        <v>0</v>
      </c>
    </row>
    <row r="49" spans="2:10" s="7" customFormat="1" ht="30" customHeight="1">
      <c r="B49" s="17">
        <f t="shared" si="5"/>
        <v>42741</v>
      </c>
      <c r="C49" s="18">
        <f t="shared" si="0"/>
        <v>42741</v>
      </c>
      <c r="D49" s="19">
        <v>1</v>
      </c>
      <c r="E49" s="29">
        <f t="shared" si="1"/>
        <v>228.57142857142858</v>
      </c>
      <c r="F49" s="30">
        <f>IF(ISNUMBER($B49),SUMIF(TAB_VENDAS[DATA],$B49,TAB_VENDAS[VALOR]),"")</f>
        <v>0</v>
      </c>
      <c r="G49" s="30">
        <f ca="1">IF($F49&gt;0,$F49,IF(B49&lt;TODAY(),0,MAX($E49,$D49*(P_META_MENSAL-$I49)/MAX(1,P_QTDE_COTAS_MÊS))))</f>
        <v>0</v>
      </c>
      <c r="H49" s="29">
        <f t="shared" si="2"/>
        <v>914.28571428571433</v>
      </c>
      <c r="I49" s="30">
        <f t="shared" si="3"/>
        <v>0</v>
      </c>
      <c r="J49" s="30">
        <f t="shared" ca="1" si="4"/>
        <v>0</v>
      </c>
    </row>
    <row r="50" spans="2:10" s="7" customFormat="1" ht="30" customHeight="1">
      <c r="B50" s="14">
        <f t="shared" si="5"/>
        <v>42742</v>
      </c>
      <c r="C50" s="15">
        <f t="shared" si="0"/>
        <v>42742</v>
      </c>
      <c r="D50" s="16">
        <v>1</v>
      </c>
      <c r="E50" s="27">
        <f t="shared" si="1"/>
        <v>228.57142857142858</v>
      </c>
      <c r="F50" s="28">
        <f>IF(ISNUMBER($B50),SUMIF(TAB_VENDAS[DATA],$B50,TAB_VENDAS[VALOR]),"")</f>
        <v>0</v>
      </c>
      <c r="G50" s="28">
        <f ca="1">IF($F50&gt;0,$F50,IF(B50&lt;TODAY(),0,MAX($E50,$D50*(P_META_MENSAL-$I50)/MAX(1,P_QTDE_COTAS_MÊS))))</f>
        <v>0</v>
      </c>
      <c r="H50" s="27">
        <f t="shared" si="2"/>
        <v>1142.8571428571429</v>
      </c>
      <c r="I50" s="28">
        <f t="shared" si="3"/>
        <v>0</v>
      </c>
      <c r="J50" s="28">
        <f t="shared" ca="1" si="4"/>
        <v>0</v>
      </c>
    </row>
    <row r="51" spans="2:10" s="7" customFormat="1" ht="30" customHeight="1">
      <c r="B51" s="17">
        <f t="shared" si="5"/>
        <v>42743</v>
      </c>
      <c r="C51" s="18">
        <f t="shared" si="0"/>
        <v>42743</v>
      </c>
      <c r="D51" s="19">
        <v>1</v>
      </c>
      <c r="E51" s="29">
        <f t="shared" si="1"/>
        <v>228.57142857142858</v>
      </c>
      <c r="F51" s="30">
        <f>IF(ISNUMBER($B51),SUMIF(TAB_VENDAS[DATA],$B51,TAB_VENDAS[VALOR]),"")</f>
        <v>0</v>
      </c>
      <c r="G51" s="30">
        <f ca="1">IF($F51&gt;0,$F51,IF(B51&lt;TODAY(),0,MAX($E51,$D51*(P_META_MENSAL-$I51)/MAX(1,P_QTDE_COTAS_MÊS))))</f>
        <v>0</v>
      </c>
      <c r="H51" s="29">
        <f t="shared" si="2"/>
        <v>1371.4285714285716</v>
      </c>
      <c r="I51" s="30">
        <f t="shared" si="3"/>
        <v>0</v>
      </c>
      <c r="J51" s="30">
        <f t="shared" ca="1" si="4"/>
        <v>0</v>
      </c>
    </row>
    <row r="52" spans="2:10" s="7" customFormat="1" ht="30" customHeight="1">
      <c r="B52" s="14">
        <f t="shared" si="5"/>
        <v>42744</v>
      </c>
      <c r="C52" s="15">
        <f t="shared" si="0"/>
        <v>42744</v>
      </c>
      <c r="D52" s="16">
        <v>1</v>
      </c>
      <c r="E52" s="27">
        <f t="shared" si="1"/>
        <v>228.57142857142858</v>
      </c>
      <c r="F52" s="28">
        <f>IF(ISNUMBER($B52),SUMIF(TAB_VENDAS[DATA],$B52,TAB_VENDAS[VALOR]),"")</f>
        <v>0</v>
      </c>
      <c r="G52" s="28">
        <f ca="1">IF($F52&gt;0,$F52,IF(B52&lt;TODAY(),0,MAX($E52,$D52*(P_META_MENSAL-$I52)/MAX(1,P_QTDE_COTAS_MÊS))))</f>
        <v>0</v>
      </c>
      <c r="H52" s="27">
        <f t="shared" si="2"/>
        <v>1600.0000000000002</v>
      </c>
      <c r="I52" s="28">
        <f t="shared" si="3"/>
        <v>0</v>
      </c>
      <c r="J52" s="28">
        <f t="shared" ca="1" si="4"/>
        <v>0</v>
      </c>
    </row>
    <row r="53" spans="2:10" s="7" customFormat="1" ht="30" customHeight="1">
      <c r="B53" s="17">
        <f t="shared" si="5"/>
        <v>42745</v>
      </c>
      <c r="C53" s="18">
        <f t="shared" si="0"/>
        <v>42745</v>
      </c>
      <c r="D53" s="19">
        <v>1</v>
      </c>
      <c r="E53" s="29">
        <f t="shared" si="1"/>
        <v>228.57142857142858</v>
      </c>
      <c r="F53" s="30">
        <f>IF(ISNUMBER($B53),SUMIF(TAB_VENDAS[DATA],$B53,TAB_VENDAS[VALOR]),"")</f>
        <v>0</v>
      </c>
      <c r="G53" s="30">
        <f ca="1">IF($F53&gt;0,$F53,IF(B53&lt;TODAY(),0,MAX($E53,$D53*(P_META_MENSAL-$I53)/MAX(1,P_QTDE_COTAS_MÊS))))</f>
        <v>0</v>
      </c>
      <c r="H53" s="29">
        <f t="shared" si="2"/>
        <v>1828.5714285714289</v>
      </c>
      <c r="I53" s="30">
        <f t="shared" si="3"/>
        <v>0</v>
      </c>
      <c r="J53" s="30">
        <f t="shared" ca="1" si="4"/>
        <v>0</v>
      </c>
    </row>
    <row r="54" spans="2:10" s="7" customFormat="1" ht="30" customHeight="1">
      <c r="B54" s="14">
        <f t="shared" si="5"/>
        <v>42746</v>
      </c>
      <c r="C54" s="15">
        <f t="shared" si="0"/>
        <v>42746</v>
      </c>
      <c r="D54" s="16"/>
      <c r="E54" s="27" t="str">
        <f t="shared" si="1"/>
        <v/>
      </c>
      <c r="F54" s="28">
        <f>IF(ISNUMBER($B54),SUMIF(TAB_VENDAS[DATA],$B54,TAB_VENDAS[VALOR]),"")</f>
        <v>0</v>
      </c>
      <c r="G54" s="28">
        <f ca="1">IF($F54&gt;0,$F54,IF(B54&lt;TODAY(),0,MAX($E54,$D54*(P_META_MENSAL-$I54)/MAX(1,P_QTDE_COTAS_MÊS))))</f>
        <v>0</v>
      </c>
      <c r="H54" s="27">
        <f t="shared" si="2"/>
        <v>1828.5714285714289</v>
      </c>
      <c r="I54" s="28">
        <f t="shared" si="3"/>
        <v>0</v>
      </c>
      <c r="J54" s="28">
        <f t="shared" ca="1" si="4"/>
        <v>0</v>
      </c>
    </row>
    <row r="55" spans="2:10" s="7" customFormat="1" ht="30" customHeight="1">
      <c r="B55" s="17">
        <f t="shared" si="5"/>
        <v>42747</v>
      </c>
      <c r="C55" s="18">
        <f t="shared" si="0"/>
        <v>42747</v>
      </c>
      <c r="D55" s="19"/>
      <c r="E55" s="29" t="str">
        <f t="shared" si="1"/>
        <v/>
      </c>
      <c r="F55" s="30">
        <f>IF(ISNUMBER($B55),SUMIF(TAB_VENDAS[DATA],$B55,TAB_VENDAS[VALOR]),"")</f>
        <v>0</v>
      </c>
      <c r="G55" s="30">
        <f ca="1">IF($F55&gt;0,$F55,IF(B55&lt;TODAY(),0,MAX($E55,$D55*(P_META_MENSAL-$I55)/MAX(1,P_QTDE_COTAS_MÊS))))</f>
        <v>0</v>
      </c>
      <c r="H55" s="29">
        <f t="shared" si="2"/>
        <v>1828.5714285714289</v>
      </c>
      <c r="I55" s="30">
        <f t="shared" si="3"/>
        <v>0</v>
      </c>
      <c r="J55" s="30">
        <f t="shared" ca="1" si="4"/>
        <v>0</v>
      </c>
    </row>
    <row r="56" spans="2:10" s="7" customFormat="1" ht="30" customHeight="1">
      <c r="B56" s="14">
        <f t="shared" si="5"/>
        <v>42748</v>
      </c>
      <c r="C56" s="15">
        <f t="shared" si="0"/>
        <v>42748</v>
      </c>
      <c r="D56" s="16">
        <v>2</v>
      </c>
      <c r="E56" s="27">
        <f t="shared" si="1"/>
        <v>457.14285714285717</v>
      </c>
      <c r="F56" s="28">
        <f>IF(ISNUMBER($B56),SUMIF(TAB_VENDAS[DATA],$B56,TAB_VENDAS[VALOR]),"")</f>
        <v>0</v>
      </c>
      <c r="G56" s="28">
        <f ca="1">IF($F56&gt;0,$F56,IF(B56&lt;TODAY(),0,MAX($E56,$D56*(P_META_MENSAL-$I56)/MAX(1,P_QTDE_COTAS_MÊS))))</f>
        <v>0</v>
      </c>
      <c r="H56" s="27">
        <f t="shared" si="2"/>
        <v>2285.7142857142862</v>
      </c>
      <c r="I56" s="28">
        <f t="shared" si="3"/>
        <v>0</v>
      </c>
      <c r="J56" s="28">
        <f t="shared" ca="1" si="4"/>
        <v>0</v>
      </c>
    </row>
    <row r="57" spans="2:10" s="7" customFormat="1" ht="30" customHeight="1">
      <c r="B57" s="17">
        <f t="shared" si="5"/>
        <v>42749</v>
      </c>
      <c r="C57" s="18">
        <f t="shared" si="0"/>
        <v>42749</v>
      </c>
      <c r="D57" s="19">
        <v>2</v>
      </c>
      <c r="E57" s="29">
        <f t="shared" si="1"/>
        <v>457.14285714285717</v>
      </c>
      <c r="F57" s="30">
        <f>IF(ISNUMBER($B57),SUMIF(TAB_VENDAS[DATA],$B57,TAB_VENDAS[VALOR]),"")</f>
        <v>0</v>
      </c>
      <c r="G57" s="30">
        <f ca="1">IF($F57&gt;0,$F57,IF(B57&lt;TODAY(),0,MAX($E57,$D57*(P_META_MENSAL-$I57)/MAX(1,P_QTDE_COTAS_MÊS))))</f>
        <v>0</v>
      </c>
      <c r="H57" s="29">
        <f t="shared" si="2"/>
        <v>2742.8571428571436</v>
      </c>
      <c r="I57" s="30">
        <f t="shared" si="3"/>
        <v>0</v>
      </c>
      <c r="J57" s="30">
        <f t="shared" ca="1" si="4"/>
        <v>0</v>
      </c>
    </row>
    <row r="58" spans="2:10" s="7" customFormat="1" ht="30" customHeight="1">
      <c r="B58" s="14">
        <f t="shared" si="5"/>
        <v>42750</v>
      </c>
      <c r="C58" s="15">
        <f t="shared" si="0"/>
        <v>42750</v>
      </c>
      <c r="D58" s="16">
        <v>2</v>
      </c>
      <c r="E58" s="27">
        <f t="shared" si="1"/>
        <v>457.14285714285717</v>
      </c>
      <c r="F58" s="28">
        <f>IF(ISNUMBER($B58),SUMIF(TAB_VENDAS[DATA],$B58,TAB_VENDAS[VALOR]),"")</f>
        <v>0</v>
      </c>
      <c r="G58" s="28">
        <f ca="1">IF($F58&gt;0,$F58,IF(B58&lt;TODAY(),0,MAX($E58,$D58*(P_META_MENSAL-$I58)/MAX(1,P_QTDE_COTAS_MÊS))))</f>
        <v>0</v>
      </c>
      <c r="H58" s="27">
        <f t="shared" si="2"/>
        <v>3200.0000000000009</v>
      </c>
      <c r="I58" s="28">
        <f t="shared" si="3"/>
        <v>0</v>
      </c>
      <c r="J58" s="28">
        <f t="shared" ca="1" si="4"/>
        <v>0</v>
      </c>
    </row>
    <row r="59" spans="2:10" s="7" customFormat="1" ht="30" customHeight="1">
      <c r="B59" s="17">
        <f t="shared" si="5"/>
        <v>42751</v>
      </c>
      <c r="C59" s="18">
        <f t="shared" si="0"/>
        <v>42751</v>
      </c>
      <c r="D59" s="19">
        <v>1</v>
      </c>
      <c r="E59" s="29">
        <f t="shared" si="1"/>
        <v>228.57142857142858</v>
      </c>
      <c r="F59" s="30">
        <f>IF(ISNUMBER($B59),SUMIF(TAB_VENDAS[DATA],$B59,TAB_VENDAS[VALOR]),"")</f>
        <v>0</v>
      </c>
      <c r="G59" s="30">
        <f ca="1">IF($F59&gt;0,$F59,IF(B59&lt;TODAY(),0,MAX($E59,$D59*(P_META_MENSAL-$I59)/MAX(1,P_QTDE_COTAS_MÊS))))</f>
        <v>0</v>
      </c>
      <c r="H59" s="29">
        <f t="shared" si="2"/>
        <v>3428.5714285714294</v>
      </c>
      <c r="I59" s="30">
        <f t="shared" si="3"/>
        <v>0</v>
      </c>
      <c r="J59" s="30">
        <f t="shared" ca="1" si="4"/>
        <v>0</v>
      </c>
    </row>
    <row r="60" spans="2:10" s="7" customFormat="1" ht="30" customHeight="1">
      <c r="B60" s="14">
        <f t="shared" si="5"/>
        <v>42752</v>
      </c>
      <c r="C60" s="15">
        <f t="shared" si="0"/>
        <v>42752</v>
      </c>
      <c r="D60" s="16">
        <v>1</v>
      </c>
      <c r="E60" s="27">
        <f t="shared" si="1"/>
        <v>228.57142857142858</v>
      </c>
      <c r="F60" s="28">
        <f>IF(ISNUMBER($B60),SUMIF(TAB_VENDAS[DATA],$B60,TAB_VENDAS[VALOR]),"")</f>
        <v>0</v>
      </c>
      <c r="G60" s="28">
        <f ca="1">IF($F60&gt;0,$F60,IF(B60&lt;TODAY(),0,MAX($E60,$D60*(P_META_MENSAL-$I60)/MAX(1,P_QTDE_COTAS_MÊS))))</f>
        <v>0</v>
      </c>
      <c r="H60" s="27">
        <f t="shared" si="2"/>
        <v>3657.1428571428578</v>
      </c>
      <c r="I60" s="28">
        <f t="shared" si="3"/>
        <v>0</v>
      </c>
      <c r="J60" s="28">
        <f t="shared" ca="1" si="4"/>
        <v>0</v>
      </c>
    </row>
    <row r="61" spans="2:10" s="7" customFormat="1" ht="30" customHeight="1">
      <c r="B61" s="17">
        <f t="shared" si="5"/>
        <v>42753</v>
      </c>
      <c r="C61" s="18">
        <f t="shared" si="0"/>
        <v>42753</v>
      </c>
      <c r="D61" s="19"/>
      <c r="E61" s="29" t="str">
        <f t="shared" si="1"/>
        <v/>
      </c>
      <c r="F61" s="30">
        <f>IF(ISNUMBER($B61),SUMIF(TAB_VENDAS[DATA],$B61,TAB_VENDAS[VALOR]),"")</f>
        <v>0</v>
      </c>
      <c r="G61" s="30">
        <f ca="1">IF($F61&gt;0,$F61,IF(B61&lt;TODAY(),0,MAX($E61,$D61*(P_META_MENSAL-$I61)/MAX(1,P_QTDE_COTAS_MÊS))))</f>
        <v>0</v>
      </c>
      <c r="H61" s="29">
        <f t="shared" si="2"/>
        <v>3657.1428571428578</v>
      </c>
      <c r="I61" s="30">
        <f t="shared" si="3"/>
        <v>0</v>
      </c>
      <c r="J61" s="30">
        <f t="shared" ca="1" si="4"/>
        <v>0</v>
      </c>
    </row>
    <row r="62" spans="2:10" s="7" customFormat="1" ht="30" customHeight="1">
      <c r="B62" s="14">
        <f t="shared" si="5"/>
        <v>42754</v>
      </c>
      <c r="C62" s="15">
        <f t="shared" si="0"/>
        <v>42754</v>
      </c>
      <c r="D62" s="16"/>
      <c r="E62" s="27" t="str">
        <f t="shared" si="1"/>
        <v/>
      </c>
      <c r="F62" s="28">
        <f>IF(ISNUMBER($B62),SUMIF(TAB_VENDAS[DATA],$B62,TAB_VENDAS[VALOR]),"")</f>
        <v>0</v>
      </c>
      <c r="G62" s="28">
        <f ca="1">IF($F62&gt;0,$F62,IF(B62&lt;TODAY(),0,MAX($E62,$D62*(P_META_MENSAL-$I62)/MAX(1,P_QTDE_COTAS_MÊS))))</f>
        <v>0</v>
      </c>
      <c r="H62" s="27">
        <f t="shared" si="2"/>
        <v>3657.1428571428578</v>
      </c>
      <c r="I62" s="28">
        <f t="shared" si="3"/>
        <v>0</v>
      </c>
      <c r="J62" s="28">
        <f t="shared" ca="1" si="4"/>
        <v>0</v>
      </c>
    </row>
    <row r="63" spans="2:10" s="7" customFormat="1" ht="30" customHeight="1">
      <c r="B63" s="17">
        <f t="shared" si="5"/>
        <v>42755</v>
      </c>
      <c r="C63" s="18">
        <f t="shared" si="0"/>
        <v>42755</v>
      </c>
      <c r="D63" s="19">
        <v>2</v>
      </c>
      <c r="E63" s="29">
        <f t="shared" si="1"/>
        <v>457.14285714285717</v>
      </c>
      <c r="F63" s="30">
        <f>IF(ISNUMBER($B63),SUMIF(TAB_VENDAS[DATA],$B63,TAB_VENDAS[VALOR]),"")</f>
        <v>0</v>
      </c>
      <c r="G63" s="30">
        <f ca="1">IF($F63&gt;0,$F63,IF(B63&lt;TODAY(),0,MAX($E63,$D63*(P_META_MENSAL-$I63)/MAX(1,P_QTDE_COTAS_MÊS))))</f>
        <v>0</v>
      </c>
      <c r="H63" s="29">
        <f t="shared" si="2"/>
        <v>4114.2857142857147</v>
      </c>
      <c r="I63" s="30">
        <f t="shared" si="3"/>
        <v>0</v>
      </c>
      <c r="J63" s="30">
        <f t="shared" ca="1" si="4"/>
        <v>0</v>
      </c>
    </row>
    <row r="64" spans="2:10" s="7" customFormat="1" ht="30" customHeight="1">
      <c r="B64" s="14">
        <f t="shared" si="5"/>
        <v>42756</v>
      </c>
      <c r="C64" s="15">
        <f t="shared" si="0"/>
        <v>42756</v>
      </c>
      <c r="D64" s="16">
        <v>1</v>
      </c>
      <c r="E64" s="27">
        <f t="shared" si="1"/>
        <v>228.57142857142858</v>
      </c>
      <c r="F64" s="28">
        <f>IF(ISNUMBER($B64),SUMIF(TAB_VENDAS[DATA],$B64,TAB_VENDAS[VALOR]),"")</f>
        <v>0</v>
      </c>
      <c r="G64" s="28">
        <f ca="1">IF($F64&gt;0,$F64,IF(B64&lt;TODAY(),0,MAX($E64,$D64*(P_META_MENSAL-$I64)/MAX(1,P_QTDE_COTAS_MÊS))))</f>
        <v>0</v>
      </c>
      <c r="H64" s="27">
        <f t="shared" si="2"/>
        <v>4342.8571428571431</v>
      </c>
      <c r="I64" s="28">
        <f t="shared" si="3"/>
        <v>0</v>
      </c>
      <c r="J64" s="28">
        <f t="shared" ca="1" si="4"/>
        <v>0</v>
      </c>
    </row>
    <row r="65" spans="2:10" s="7" customFormat="1" ht="30" customHeight="1">
      <c r="B65" s="17">
        <f t="shared" si="5"/>
        <v>42757</v>
      </c>
      <c r="C65" s="18">
        <f t="shared" si="0"/>
        <v>42757</v>
      </c>
      <c r="D65" s="19">
        <v>1</v>
      </c>
      <c r="E65" s="29">
        <f t="shared" si="1"/>
        <v>228.57142857142858</v>
      </c>
      <c r="F65" s="30">
        <f>IF(ISNUMBER($B65),SUMIF(TAB_VENDAS[DATA],$B65,TAB_VENDAS[VALOR]),"")</f>
        <v>0</v>
      </c>
      <c r="G65" s="30">
        <f ca="1">IF($F65&gt;0,$F65,IF(B65&lt;TODAY(),0,MAX($E65,$D65*(P_META_MENSAL-$I65)/MAX(1,P_QTDE_COTAS_MÊS))))</f>
        <v>0</v>
      </c>
      <c r="H65" s="29">
        <f t="shared" si="2"/>
        <v>4571.4285714285716</v>
      </c>
      <c r="I65" s="30">
        <f t="shared" si="3"/>
        <v>0</v>
      </c>
      <c r="J65" s="30">
        <f t="shared" ca="1" si="4"/>
        <v>0</v>
      </c>
    </row>
    <row r="66" spans="2:10" s="7" customFormat="1" ht="30" customHeight="1">
      <c r="B66" s="14">
        <f t="shared" si="5"/>
        <v>42758</v>
      </c>
      <c r="C66" s="15">
        <f t="shared" si="0"/>
        <v>42758</v>
      </c>
      <c r="D66" s="16">
        <v>1</v>
      </c>
      <c r="E66" s="27">
        <f t="shared" si="1"/>
        <v>228.57142857142858</v>
      </c>
      <c r="F66" s="28">
        <f>IF(ISNUMBER($B66),SUMIF(TAB_VENDAS[DATA],$B66,TAB_VENDAS[VALOR]),"")</f>
        <v>0</v>
      </c>
      <c r="G66" s="28">
        <f ca="1">IF($F66&gt;0,$F66,IF(B66&lt;TODAY(),0,MAX($E66,$D66*(P_META_MENSAL-$I66)/MAX(1,P_QTDE_COTAS_MÊS))))</f>
        <v>0</v>
      </c>
      <c r="H66" s="27">
        <f t="shared" si="2"/>
        <v>4800</v>
      </c>
      <c r="I66" s="28">
        <f t="shared" si="3"/>
        <v>0</v>
      </c>
      <c r="J66" s="28">
        <f t="shared" ca="1" si="4"/>
        <v>0</v>
      </c>
    </row>
    <row r="67" spans="2:10" s="7" customFormat="1" ht="30" customHeight="1">
      <c r="B67" s="17">
        <f t="shared" si="5"/>
        <v>42759</v>
      </c>
      <c r="C67" s="18">
        <f t="shared" si="0"/>
        <v>42759</v>
      </c>
      <c r="D67" s="19">
        <v>1</v>
      </c>
      <c r="E67" s="29">
        <f t="shared" si="1"/>
        <v>228.57142857142858</v>
      </c>
      <c r="F67" s="30">
        <f>IF(ISNUMBER($B67),SUMIF(TAB_VENDAS[DATA],$B67,TAB_VENDAS[VALOR]),"")</f>
        <v>0</v>
      </c>
      <c r="G67" s="30">
        <f ca="1">IF($F67&gt;0,$F67,IF(B67&lt;TODAY(),0,MAX($E67,$D67*(P_META_MENSAL-$I67)/MAX(1,P_QTDE_COTAS_MÊS))))</f>
        <v>0</v>
      </c>
      <c r="H67" s="29">
        <f t="shared" si="2"/>
        <v>5028.5714285714284</v>
      </c>
      <c r="I67" s="30">
        <f t="shared" si="3"/>
        <v>0</v>
      </c>
      <c r="J67" s="30">
        <f t="shared" ca="1" si="4"/>
        <v>0</v>
      </c>
    </row>
    <row r="68" spans="2:10" s="7" customFormat="1" ht="30" customHeight="1">
      <c r="B68" s="14">
        <f t="shared" si="5"/>
        <v>42760</v>
      </c>
      <c r="C68" s="15">
        <f t="shared" si="0"/>
        <v>42760</v>
      </c>
      <c r="D68" s="16"/>
      <c r="E68" s="27" t="str">
        <f t="shared" si="1"/>
        <v/>
      </c>
      <c r="F68" s="28">
        <f>IF(ISNUMBER($B68),SUMIF(TAB_VENDAS[DATA],$B68,TAB_VENDAS[VALOR]),"")</f>
        <v>0</v>
      </c>
      <c r="G68" s="28">
        <f ca="1">IF($F68&gt;0,$F68,IF(B68&lt;TODAY(),0,MAX($E68,$D68*(P_META_MENSAL-$I68)/MAX(1,P_QTDE_COTAS_MÊS))))</f>
        <v>0</v>
      </c>
      <c r="H68" s="27">
        <f t="shared" si="2"/>
        <v>5028.5714285714284</v>
      </c>
      <c r="I68" s="28">
        <f t="shared" si="3"/>
        <v>0</v>
      </c>
      <c r="J68" s="28">
        <f t="shared" ca="1" si="4"/>
        <v>0</v>
      </c>
    </row>
    <row r="69" spans="2:10" s="7" customFormat="1" ht="30" customHeight="1">
      <c r="B69" s="17">
        <f t="shared" si="5"/>
        <v>42761</v>
      </c>
      <c r="C69" s="18">
        <f t="shared" si="0"/>
        <v>42761</v>
      </c>
      <c r="D69" s="19"/>
      <c r="E69" s="29" t="str">
        <f t="shared" si="1"/>
        <v/>
      </c>
      <c r="F69" s="30">
        <f>IF(ISNUMBER($B69),SUMIF(TAB_VENDAS[DATA],$B69,TAB_VENDAS[VALOR]),"")</f>
        <v>0</v>
      </c>
      <c r="G69" s="30">
        <f ca="1">IF($F69&gt;0,$F69,IF(B69&lt;TODAY(),0,MAX($E69,$D69*(P_META_MENSAL-$I69)/MAX(1,P_QTDE_COTAS_MÊS))))</f>
        <v>0</v>
      </c>
      <c r="H69" s="29">
        <f t="shared" si="2"/>
        <v>5028.5714285714284</v>
      </c>
      <c r="I69" s="30">
        <f t="shared" si="3"/>
        <v>0</v>
      </c>
      <c r="J69" s="30">
        <f t="shared" ca="1" si="4"/>
        <v>0</v>
      </c>
    </row>
    <row r="70" spans="2:10" s="7" customFormat="1" ht="30" customHeight="1">
      <c r="B70" s="14">
        <f t="shared" si="5"/>
        <v>42762</v>
      </c>
      <c r="C70" s="15">
        <f t="shared" si="0"/>
        <v>42762</v>
      </c>
      <c r="D70" s="16">
        <v>1</v>
      </c>
      <c r="E70" s="27">
        <f t="shared" si="1"/>
        <v>228.57142857142858</v>
      </c>
      <c r="F70" s="28">
        <f>IF(ISNUMBER($B70),SUMIF(TAB_VENDAS[DATA],$B70,TAB_VENDAS[VALOR]),"")</f>
        <v>0</v>
      </c>
      <c r="G70" s="28">
        <f ca="1">IF($F70&gt;0,$F70,IF(B70&lt;TODAY(),0,MAX($E70,$D70*(P_META_MENSAL-$I70)/MAX(1,P_QTDE_COTAS_MÊS))))</f>
        <v>0</v>
      </c>
      <c r="H70" s="27">
        <f t="shared" si="2"/>
        <v>5257.1428571428569</v>
      </c>
      <c r="I70" s="28">
        <f t="shared" si="3"/>
        <v>0</v>
      </c>
      <c r="J70" s="28">
        <f t="shared" ca="1" si="4"/>
        <v>0</v>
      </c>
    </row>
    <row r="71" spans="2:10" s="7" customFormat="1" ht="30" customHeight="1">
      <c r="B71" s="17">
        <f t="shared" si="5"/>
        <v>42763</v>
      </c>
      <c r="C71" s="18">
        <f t="shared" si="0"/>
        <v>42763</v>
      </c>
      <c r="D71" s="19">
        <v>1</v>
      </c>
      <c r="E71" s="29">
        <f t="shared" si="1"/>
        <v>228.57142857142858</v>
      </c>
      <c r="F71" s="30">
        <f>IF(ISNUMBER($B71),SUMIF(TAB_VENDAS[DATA],$B71,TAB_VENDAS[VALOR]),"")</f>
        <v>0</v>
      </c>
      <c r="G71" s="30">
        <f ca="1">IF($F71&gt;0,$F71,IF(B71&lt;TODAY(),0,MAX($E71,$D71*(P_META_MENSAL-$I71)/MAX(1,P_QTDE_COTAS_MÊS))))</f>
        <v>0</v>
      </c>
      <c r="H71" s="29">
        <f t="shared" si="2"/>
        <v>5485.7142857142853</v>
      </c>
      <c r="I71" s="30">
        <f t="shared" si="3"/>
        <v>0</v>
      </c>
      <c r="J71" s="30">
        <f t="shared" ca="1" si="4"/>
        <v>0</v>
      </c>
    </row>
    <row r="72" spans="2:10" s="7" customFormat="1" ht="30" customHeight="1">
      <c r="B72" s="14">
        <f>IF(MONTH(B$71+1)=MONTH(B$71),B$71+1,"")</f>
        <v>42764</v>
      </c>
      <c r="C72" s="15">
        <f>IF(MONTH(C$71+1)=MONTH(C$71),B72,"")</f>
        <v>42764</v>
      </c>
      <c r="D72" s="16"/>
      <c r="E72" s="27" t="str">
        <f t="shared" si="1"/>
        <v/>
      </c>
      <c r="F72" s="28">
        <f>IF(ISNUMBER($B72),SUMIF(TAB_VENDAS[DATA],$B72,TAB_VENDAS[VALOR]),"")</f>
        <v>0</v>
      </c>
      <c r="G72" s="28">
        <f ca="1">IF($F72&gt;0,$F72,IF(B72&lt;TODAY(),0,MAX($E72,$D72*(P_META_MENSAL-$I72)/MAX(1,P_QTDE_COTAS_MÊS))))</f>
        <v>0</v>
      </c>
      <c r="H72" s="27">
        <f t="shared" si="2"/>
        <v>5485.7142857142853</v>
      </c>
      <c r="I72" s="28">
        <f t="shared" si="3"/>
        <v>0</v>
      </c>
      <c r="J72" s="28">
        <f t="shared" ca="1" si="4"/>
        <v>0</v>
      </c>
    </row>
    <row r="73" spans="2:10" s="7" customFormat="1" ht="30" customHeight="1">
      <c r="B73" s="17">
        <f>IF(MONTH(B$71+2)=MONTH(B$71),B$71+2,"")</f>
        <v>42765</v>
      </c>
      <c r="C73" s="18">
        <f>IF(MONTH(C$71+2)=MONTH(C$71),B73,"")</f>
        <v>42765</v>
      </c>
      <c r="D73" s="19"/>
      <c r="E73" s="29" t="str">
        <f t="shared" si="1"/>
        <v/>
      </c>
      <c r="F73" s="30">
        <f>IF(ISNUMBER($B73),SUMIF(TAB_VENDAS[DATA],$B73,TAB_VENDAS[VALOR]),"")</f>
        <v>0</v>
      </c>
      <c r="G73" s="30">
        <f ca="1">IF($F73&gt;0,$F73,IF(B73&lt;TODAY(),0,MAX($E73,$D73*(P_META_MENSAL-$I73)/MAX(1,P_QTDE_COTAS_MÊS))))</f>
        <v>0</v>
      </c>
      <c r="H73" s="29">
        <f t="shared" si="2"/>
        <v>5485.7142857142853</v>
      </c>
      <c r="I73" s="30">
        <f t="shared" si="3"/>
        <v>0</v>
      </c>
      <c r="J73" s="30">
        <f t="shared" ca="1" si="4"/>
        <v>0</v>
      </c>
    </row>
    <row r="74" spans="2:10" s="7" customFormat="1" ht="30" customHeight="1">
      <c r="B74" s="14">
        <f>IF(MONTH(B$71+3)=MONTH(B$71),B$71+3,"")</f>
        <v>42766</v>
      </c>
      <c r="C74" s="15">
        <f>IF(MONTH(C$71+3)=MONTH(C$71),B74,"")</f>
        <v>42766</v>
      </c>
      <c r="D74" s="16">
        <v>1</v>
      </c>
      <c r="E74" s="27">
        <f t="shared" si="1"/>
        <v>228.57142857142858</v>
      </c>
      <c r="F74" s="28">
        <f>IF(ISNUMBER($B74),SUMIF(TAB_VENDAS[DATA],$B74,TAB_VENDAS[VALOR]),"")</f>
        <v>0</v>
      </c>
      <c r="G74" s="30">
        <f ca="1">IF($F74&gt;0,$F74,IF(B74&lt;TODAY(),0,MAX($E74,$D74*(P_META_MENSAL-$I74)/MAX(1,P_QTDE_COTAS_MÊS))))</f>
        <v>0</v>
      </c>
      <c r="H74" s="27">
        <f t="shared" si="2"/>
        <v>5714.2857142857138</v>
      </c>
      <c r="I74" s="28">
        <f t="shared" si="3"/>
        <v>0</v>
      </c>
      <c r="J74" s="28">
        <f t="shared" ca="1" si="4"/>
        <v>0</v>
      </c>
    </row>
    <row r="75" spans="2:10" s="7" customFormat="1" ht="30" customHeight="1">
      <c r="B75" s="99" t="s">
        <v>32</v>
      </c>
      <c r="C75" s="100"/>
      <c r="D75" s="33">
        <f>SUM(D44:D74)</f>
        <v>25</v>
      </c>
      <c r="E75" s="31">
        <f>SUM(E44:E74)</f>
        <v>5714.2857142857138</v>
      </c>
      <c r="F75" s="32">
        <f>SUM(F44:F74)</f>
        <v>0</v>
      </c>
      <c r="G75" s="32">
        <f ca="1">SUM(G44:G74)</f>
        <v>0</v>
      </c>
      <c r="H75" s="20" t="s">
        <v>18</v>
      </c>
      <c r="I75" s="21" t="s">
        <v>18</v>
      </c>
      <c r="J75" s="21" t="s">
        <v>18</v>
      </c>
    </row>
  </sheetData>
  <mergeCells count="7">
    <mergeCell ref="J9:J11"/>
    <mergeCell ref="H10:I11"/>
    <mergeCell ref="B43:C43"/>
    <mergeCell ref="B75:C75"/>
    <mergeCell ref="B14:D14"/>
    <mergeCell ref="B15:D15"/>
    <mergeCell ref="B9:G11"/>
  </mergeCells>
  <conditionalFormatting sqref="B44:G74">
    <cfRule type="expression" dxfId="44" priority="2">
      <formula>AND(SUM($D44:$D74),NOT(ISNUMBER($D44)))</formula>
    </cfRule>
  </conditionalFormatting>
  <conditionalFormatting sqref="B44:D74">
    <cfRule type="expression" dxfId="43" priority="1">
      <formula>$B44&lt;TODAY()</formula>
    </cfRule>
  </conditionalFormatting>
  <dataValidations count="1">
    <dataValidation type="list" allowBlank="1" showInputMessage="1" showErrorMessage="1" sqref="H10">
      <formula1>select_LISTA_MESES</formula1>
    </dataValidation>
  </dataValidations>
  <printOptions horizontalCentered="1"/>
  <pageMargins left="0.51181102362204722" right="0.51181102362204722" top="0.78740157480314965" bottom="0.78740157480314965" header="0.31496062992125984" footer="0.31496062992125984"/>
  <pageSetup paperSize="9" scale="4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M495"/>
  <sheetViews>
    <sheetView showGridLines="0" showRowColHeaders="0" workbookViewId="0">
      <pane ySplit="1" topLeftCell="A2" activePane="bottomLeft" state="frozen"/>
      <selection pane="bottomLeft" activeCell="A2" sqref="A2"/>
    </sheetView>
  </sheetViews>
  <sheetFormatPr defaultColWidth="0" defaultRowHeight="30" customHeight="1"/>
  <cols>
    <col min="1" max="1" width="2.7109375" style="49" customWidth="1"/>
    <col min="2" max="2" width="18.7109375" style="46" customWidth="1"/>
    <col min="3" max="3" width="12.7109375" style="46" customWidth="1"/>
    <col min="4" max="4" width="20.7109375" style="46" customWidth="1"/>
    <col min="5" max="7" width="16.7109375" style="49" customWidth="1"/>
    <col min="8" max="8" width="48.7109375" style="49" customWidth="1"/>
    <col min="9" max="10" width="16.7109375" style="49" customWidth="1"/>
    <col min="11" max="11" width="2.7109375" style="49" customWidth="1"/>
    <col min="12" max="13" width="16.7109375" style="49" hidden="1" customWidth="1"/>
    <col min="14" max="16384" width="9.140625" style="49" hidden="1"/>
  </cols>
  <sheetData>
    <row r="1" spans="2:8" customFormat="1" ht="36" customHeight="1">
      <c r="B1" s="1"/>
      <c r="C1" s="1"/>
      <c r="D1" s="1"/>
    </row>
    <row r="2" spans="2:8" customFormat="1" ht="39.950000000000003" customHeight="1">
      <c r="B2" s="105" t="s">
        <v>25</v>
      </c>
      <c r="C2" s="105"/>
      <c r="D2" s="105"/>
      <c r="E2" s="105"/>
      <c r="F2" s="105"/>
      <c r="G2" s="105"/>
      <c r="H2" s="105"/>
    </row>
    <row r="3" spans="2:8" customFormat="1" ht="3.95" customHeight="1">
      <c r="B3" s="3"/>
      <c r="C3" s="3"/>
      <c r="D3" s="3"/>
      <c r="E3" s="3"/>
      <c r="F3" s="3"/>
      <c r="G3" s="3"/>
      <c r="H3" s="3"/>
    </row>
    <row r="4" spans="2:8" customFormat="1" ht="15">
      <c r="B4" s="1"/>
      <c r="C4" s="1"/>
      <c r="D4" s="1"/>
    </row>
    <row r="5" spans="2:8" customFormat="1" ht="48.75">
      <c r="B5" s="59" t="s">
        <v>44</v>
      </c>
      <c r="C5" s="59" t="s">
        <v>43</v>
      </c>
      <c r="D5" s="59" t="s">
        <v>3</v>
      </c>
      <c r="E5" s="106" t="s">
        <v>90</v>
      </c>
      <c r="F5" s="106"/>
      <c r="G5" s="106"/>
      <c r="H5" s="59" t="s">
        <v>39</v>
      </c>
    </row>
    <row r="6" spans="2:8" ht="30" customHeight="1">
      <c r="B6" s="46" t="s">
        <v>0</v>
      </c>
      <c r="C6" s="47" t="s">
        <v>37</v>
      </c>
      <c r="D6" s="46" t="s">
        <v>2</v>
      </c>
      <c r="E6" s="48" t="s">
        <v>40</v>
      </c>
      <c r="F6" s="48" t="s">
        <v>41</v>
      </c>
      <c r="G6" s="48" t="s">
        <v>42</v>
      </c>
      <c r="H6" s="61" t="s">
        <v>38</v>
      </c>
    </row>
    <row r="7" spans="2:8" ht="30" customHeight="1">
      <c r="B7" s="50">
        <v>41641</v>
      </c>
      <c r="C7" s="51">
        <v>2000</v>
      </c>
      <c r="D7" s="46" t="s">
        <v>45</v>
      </c>
      <c r="E7" s="46" t="s">
        <v>57</v>
      </c>
      <c r="F7" s="46" t="s">
        <v>62</v>
      </c>
      <c r="G7" s="46" t="s">
        <v>64</v>
      </c>
      <c r="H7" s="60"/>
    </row>
    <row r="8" spans="2:8" ht="30" customHeight="1">
      <c r="B8" s="50">
        <v>41641</v>
      </c>
      <c r="C8" s="51">
        <v>1500</v>
      </c>
      <c r="D8" s="46" t="s">
        <v>45</v>
      </c>
      <c r="E8" s="46" t="s">
        <v>57</v>
      </c>
      <c r="F8" s="46" t="s">
        <v>62</v>
      </c>
      <c r="G8" s="46" t="s">
        <v>65</v>
      </c>
      <c r="H8" s="60"/>
    </row>
    <row r="9" spans="2:8" ht="30" customHeight="1">
      <c r="B9" s="50">
        <v>41641</v>
      </c>
      <c r="C9" s="51">
        <v>500</v>
      </c>
      <c r="D9" s="46" t="s">
        <v>45</v>
      </c>
      <c r="E9" s="46" t="s">
        <v>57</v>
      </c>
      <c r="F9" s="46" t="s">
        <v>62</v>
      </c>
      <c r="G9" s="46" t="s">
        <v>66</v>
      </c>
      <c r="H9" s="60"/>
    </row>
    <row r="10" spans="2:8" ht="30" customHeight="1">
      <c r="B10" s="50">
        <v>41673</v>
      </c>
      <c r="C10" s="51">
        <v>1000</v>
      </c>
      <c r="D10" s="46" t="s">
        <v>46</v>
      </c>
      <c r="E10" s="46" t="s">
        <v>60</v>
      </c>
      <c r="F10" s="46" t="s">
        <v>62</v>
      </c>
      <c r="G10" s="46" t="s">
        <v>68</v>
      </c>
      <c r="H10" s="60"/>
    </row>
    <row r="11" spans="2:8" ht="30" customHeight="1">
      <c r="B11" s="50">
        <v>41673</v>
      </c>
      <c r="C11" s="51">
        <v>1500</v>
      </c>
      <c r="D11" s="46" t="s">
        <v>46</v>
      </c>
      <c r="E11" s="46" t="s">
        <v>60</v>
      </c>
      <c r="F11" s="46" t="s">
        <v>62</v>
      </c>
      <c r="G11" s="46" t="s">
        <v>65</v>
      </c>
      <c r="H11" s="60"/>
    </row>
    <row r="12" spans="2:8" ht="30" customHeight="1">
      <c r="B12" s="50">
        <v>41701</v>
      </c>
      <c r="C12" s="51">
        <v>500</v>
      </c>
      <c r="D12" s="46" t="s">
        <v>47</v>
      </c>
      <c r="E12" s="46" t="s">
        <v>60</v>
      </c>
      <c r="F12" s="46" t="s">
        <v>62</v>
      </c>
      <c r="G12" s="46" t="s">
        <v>66</v>
      </c>
      <c r="H12" s="60"/>
    </row>
    <row r="13" spans="2:8" ht="30" customHeight="1">
      <c r="B13" s="50">
        <v>41735</v>
      </c>
      <c r="C13" s="51">
        <v>2000</v>
      </c>
      <c r="D13" s="46" t="s">
        <v>48</v>
      </c>
      <c r="E13" s="46" t="s">
        <v>61</v>
      </c>
      <c r="F13" s="46" t="s">
        <v>62</v>
      </c>
      <c r="G13" s="46" t="s">
        <v>64</v>
      </c>
      <c r="H13" s="60"/>
    </row>
    <row r="14" spans="2:8" ht="30" customHeight="1">
      <c r="B14" s="50">
        <v>41765</v>
      </c>
      <c r="C14" s="51">
        <v>2500</v>
      </c>
      <c r="D14" s="46" t="s">
        <v>49</v>
      </c>
      <c r="E14" s="46" t="s">
        <v>57</v>
      </c>
      <c r="F14" s="46" t="s">
        <v>62</v>
      </c>
      <c r="G14" s="46" t="s">
        <v>69</v>
      </c>
      <c r="H14" s="60" t="s">
        <v>73</v>
      </c>
    </row>
    <row r="15" spans="2:8" ht="30" customHeight="1">
      <c r="B15" s="50">
        <v>41796</v>
      </c>
      <c r="C15" s="51">
        <v>2000</v>
      </c>
      <c r="D15" s="46" t="s">
        <v>50</v>
      </c>
      <c r="E15" s="46" t="s">
        <v>59</v>
      </c>
      <c r="F15" s="46" t="s">
        <v>62</v>
      </c>
      <c r="G15" s="46" t="s">
        <v>64</v>
      </c>
      <c r="H15" s="60"/>
    </row>
    <row r="16" spans="2:8" ht="30" customHeight="1">
      <c r="B16" s="50">
        <v>41827</v>
      </c>
      <c r="C16" s="51">
        <v>6000</v>
      </c>
      <c r="D16" s="46" t="s">
        <v>51</v>
      </c>
      <c r="E16" s="46" t="s">
        <v>58</v>
      </c>
      <c r="F16" s="46" t="s">
        <v>62</v>
      </c>
      <c r="G16" s="46" t="s">
        <v>70</v>
      </c>
      <c r="H16" s="60" t="s">
        <v>74</v>
      </c>
    </row>
    <row r="17" spans="2:8" ht="30" customHeight="1">
      <c r="B17" s="50">
        <v>41859</v>
      </c>
      <c r="C17" s="51">
        <v>1000</v>
      </c>
      <c r="D17" s="46" t="s">
        <v>52</v>
      </c>
      <c r="E17" s="46" t="s">
        <v>59</v>
      </c>
      <c r="F17" s="46" t="s">
        <v>62</v>
      </c>
      <c r="G17" s="46" t="s">
        <v>68</v>
      </c>
      <c r="H17" s="60"/>
    </row>
    <row r="18" spans="2:8" ht="30" customHeight="1">
      <c r="B18" s="50">
        <v>41890</v>
      </c>
      <c r="C18" s="51">
        <v>1000</v>
      </c>
      <c r="D18" s="46" t="s">
        <v>52</v>
      </c>
      <c r="E18" s="46" t="s">
        <v>59</v>
      </c>
      <c r="F18" s="46" t="s">
        <v>63</v>
      </c>
      <c r="G18" s="46" t="s">
        <v>68</v>
      </c>
      <c r="H18" s="60"/>
    </row>
    <row r="19" spans="2:8" ht="30" customHeight="1">
      <c r="B19" s="50">
        <v>41921</v>
      </c>
      <c r="C19" s="51">
        <v>2000</v>
      </c>
      <c r="D19" s="46" t="s">
        <v>53</v>
      </c>
      <c r="E19" s="46" t="s">
        <v>60</v>
      </c>
      <c r="F19" s="46" t="s">
        <v>63</v>
      </c>
      <c r="G19" s="46" t="s">
        <v>64</v>
      </c>
      <c r="H19" s="60"/>
    </row>
    <row r="20" spans="2:8" ht="30" customHeight="1">
      <c r="B20" s="50">
        <v>41952</v>
      </c>
      <c r="C20" s="51">
        <v>2000</v>
      </c>
      <c r="D20" s="46" t="s">
        <v>53</v>
      </c>
      <c r="E20" s="46" t="s">
        <v>60</v>
      </c>
      <c r="F20" s="46" t="s">
        <v>63</v>
      </c>
      <c r="G20" s="46" t="s">
        <v>64</v>
      </c>
      <c r="H20" s="60"/>
    </row>
    <row r="21" spans="2:8" ht="30" customHeight="1">
      <c r="B21" s="50">
        <v>41988</v>
      </c>
      <c r="C21" s="51">
        <v>8000</v>
      </c>
      <c r="D21" s="46" t="s">
        <v>54</v>
      </c>
      <c r="E21" s="46" t="s">
        <v>60</v>
      </c>
      <c r="F21" s="46" t="s">
        <v>63</v>
      </c>
      <c r="G21" s="46" t="s">
        <v>71</v>
      </c>
      <c r="H21" s="60" t="s">
        <v>75</v>
      </c>
    </row>
    <row r="22" spans="2:8" ht="30" customHeight="1">
      <c r="B22" s="50">
        <v>41927</v>
      </c>
      <c r="C22" s="51">
        <v>0</v>
      </c>
      <c r="D22" s="46" t="s">
        <v>54</v>
      </c>
      <c r="E22" s="46" t="s">
        <v>60</v>
      </c>
      <c r="F22" s="46" t="s">
        <v>63</v>
      </c>
      <c r="G22" s="46" t="s">
        <v>64</v>
      </c>
      <c r="H22" s="60" t="s">
        <v>64</v>
      </c>
    </row>
    <row r="23" spans="2:8" ht="30" customHeight="1">
      <c r="B23" s="50">
        <v>41686</v>
      </c>
      <c r="C23" s="51">
        <v>3000</v>
      </c>
      <c r="D23" s="46" t="s">
        <v>55</v>
      </c>
      <c r="E23" s="46" t="s">
        <v>57</v>
      </c>
      <c r="F23" s="46" t="s">
        <v>63</v>
      </c>
      <c r="G23" s="46" t="s">
        <v>67</v>
      </c>
      <c r="H23" s="60"/>
    </row>
    <row r="24" spans="2:8" ht="30" customHeight="1">
      <c r="B24" s="50">
        <v>41715</v>
      </c>
      <c r="C24" s="52">
        <v>10000</v>
      </c>
      <c r="D24" s="46" t="s">
        <v>56</v>
      </c>
      <c r="E24" s="46" t="s">
        <v>59</v>
      </c>
      <c r="F24" s="46" t="s">
        <v>63</v>
      </c>
      <c r="G24" s="46" t="s">
        <v>72</v>
      </c>
      <c r="H24" s="60"/>
    </row>
    <row r="25" spans="2:8" ht="30" customHeight="1">
      <c r="B25" s="50"/>
      <c r="C25" s="51"/>
      <c r="E25" s="46"/>
      <c r="F25" s="46"/>
      <c r="G25" s="46"/>
      <c r="H25" s="55"/>
    </row>
    <row r="26" spans="2:8" ht="30" customHeight="1">
      <c r="B26" s="50"/>
      <c r="C26" s="51"/>
      <c r="E26" s="46"/>
      <c r="F26" s="46"/>
      <c r="G26" s="46"/>
      <c r="H26" s="55"/>
    </row>
    <row r="27" spans="2:8" ht="30" customHeight="1">
      <c r="B27" s="50"/>
      <c r="C27" s="51"/>
      <c r="E27" s="46"/>
      <c r="F27" s="46"/>
      <c r="G27" s="46"/>
      <c r="H27" s="55"/>
    </row>
    <row r="28" spans="2:8" ht="30" customHeight="1">
      <c r="B28" s="50"/>
      <c r="C28" s="51"/>
      <c r="E28" s="46"/>
      <c r="F28" s="46"/>
      <c r="G28" s="46"/>
      <c r="H28" s="55"/>
    </row>
    <row r="29" spans="2:8" ht="30" customHeight="1">
      <c r="B29" s="50"/>
      <c r="C29" s="51"/>
      <c r="E29" s="46"/>
      <c r="F29" s="46"/>
      <c r="G29" s="46"/>
      <c r="H29" s="55"/>
    </row>
    <row r="30" spans="2:8" ht="30" customHeight="1">
      <c r="B30" s="50"/>
      <c r="C30" s="51"/>
      <c r="E30" s="46"/>
      <c r="F30" s="46"/>
      <c r="G30" s="46"/>
      <c r="H30" s="55"/>
    </row>
    <row r="31" spans="2:8" ht="30" customHeight="1">
      <c r="B31" s="50"/>
      <c r="C31" s="51"/>
      <c r="E31" s="46"/>
      <c r="F31" s="46"/>
      <c r="G31" s="46"/>
      <c r="H31" s="55"/>
    </row>
    <row r="32" spans="2:8" ht="30" customHeight="1">
      <c r="B32" s="50"/>
      <c r="C32" s="51"/>
      <c r="E32" s="46"/>
      <c r="F32" s="46"/>
      <c r="G32" s="46"/>
      <c r="H32" s="55"/>
    </row>
    <row r="33" spans="2:8" ht="30" customHeight="1">
      <c r="B33" s="50"/>
      <c r="C33" s="51"/>
      <c r="E33" s="46"/>
      <c r="F33" s="46"/>
      <c r="G33" s="46"/>
      <c r="H33" s="55"/>
    </row>
    <row r="34" spans="2:8" ht="30" customHeight="1">
      <c r="B34" s="50"/>
      <c r="C34" s="51"/>
      <c r="E34" s="46"/>
      <c r="F34" s="46"/>
      <c r="G34" s="46"/>
      <c r="H34" s="55"/>
    </row>
    <row r="35" spans="2:8" ht="30" customHeight="1">
      <c r="B35" s="50"/>
      <c r="C35" s="51"/>
      <c r="E35" s="46"/>
      <c r="F35" s="46"/>
      <c r="G35" s="46"/>
      <c r="H35" s="55"/>
    </row>
    <row r="36" spans="2:8" ht="30" customHeight="1">
      <c r="B36" s="50"/>
      <c r="C36" s="51"/>
      <c r="E36" s="46"/>
      <c r="F36" s="46"/>
      <c r="G36" s="46"/>
      <c r="H36" s="55"/>
    </row>
    <row r="37" spans="2:8" ht="30" customHeight="1">
      <c r="B37" s="50"/>
      <c r="C37" s="51"/>
      <c r="E37" s="46"/>
      <c r="F37" s="46"/>
      <c r="G37" s="46"/>
      <c r="H37" s="55"/>
    </row>
    <row r="38" spans="2:8" ht="30" customHeight="1">
      <c r="B38" s="50"/>
      <c r="C38" s="52"/>
      <c r="E38" s="46"/>
      <c r="F38" s="46"/>
      <c r="G38" s="46"/>
      <c r="H38" s="55"/>
    </row>
    <row r="39" spans="2:8" ht="30" customHeight="1">
      <c r="B39" s="50"/>
      <c r="C39" s="51"/>
      <c r="E39" s="46"/>
      <c r="F39" s="46"/>
      <c r="G39" s="46"/>
      <c r="H39" s="55"/>
    </row>
    <row r="40" spans="2:8" ht="30" customHeight="1">
      <c r="B40" s="50"/>
      <c r="C40" s="51"/>
      <c r="E40" s="46"/>
      <c r="F40" s="46"/>
      <c r="G40" s="46"/>
      <c r="H40" s="55"/>
    </row>
    <row r="41" spans="2:8" ht="30" customHeight="1">
      <c r="B41" s="50"/>
      <c r="C41" s="51"/>
      <c r="E41" s="46"/>
      <c r="F41" s="46"/>
      <c r="G41" s="46"/>
      <c r="H41" s="55"/>
    </row>
    <row r="42" spans="2:8" ht="30" customHeight="1">
      <c r="B42" s="50"/>
      <c r="C42" s="51"/>
      <c r="E42" s="46"/>
      <c r="F42" s="46"/>
      <c r="G42" s="46"/>
      <c r="H42" s="55"/>
    </row>
    <row r="43" spans="2:8" ht="30" customHeight="1">
      <c r="B43" s="50"/>
      <c r="C43" s="51"/>
      <c r="E43" s="46"/>
      <c r="F43" s="46"/>
      <c r="G43" s="46"/>
      <c r="H43" s="55"/>
    </row>
    <row r="44" spans="2:8" ht="30" customHeight="1">
      <c r="B44" s="50"/>
      <c r="C44" s="51"/>
      <c r="E44" s="46"/>
      <c r="F44" s="46"/>
      <c r="G44" s="46"/>
      <c r="H44" s="55"/>
    </row>
    <row r="45" spans="2:8" ht="30" customHeight="1">
      <c r="B45" s="50"/>
      <c r="C45" s="51"/>
      <c r="E45" s="46"/>
      <c r="F45" s="46"/>
      <c r="G45" s="46"/>
      <c r="H45" s="55"/>
    </row>
    <row r="46" spans="2:8" ht="30" customHeight="1">
      <c r="B46" s="50"/>
      <c r="C46" s="51"/>
      <c r="E46" s="46"/>
      <c r="F46" s="46"/>
      <c r="G46" s="46"/>
      <c r="H46" s="55"/>
    </row>
    <row r="47" spans="2:8" ht="30" customHeight="1">
      <c r="B47" s="50"/>
      <c r="C47" s="51"/>
      <c r="E47" s="46"/>
      <c r="F47" s="46"/>
      <c r="G47" s="46"/>
      <c r="H47" s="55"/>
    </row>
    <row r="48" spans="2:8" ht="30" customHeight="1">
      <c r="B48" s="50"/>
      <c r="C48" s="51"/>
      <c r="E48" s="46"/>
      <c r="F48" s="46"/>
      <c r="G48" s="46"/>
      <c r="H48" s="55"/>
    </row>
    <row r="49" spans="2:8" ht="30" customHeight="1">
      <c r="B49" s="50"/>
      <c r="C49" s="51"/>
      <c r="E49" s="46"/>
      <c r="F49" s="46"/>
      <c r="G49" s="46"/>
      <c r="H49" s="55"/>
    </row>
    <row r="50" spans="2:8" ht="30" customHeight="1">
      <c r="B50" s="50"/>
      <c r="C50" s="51"/>
      <c r="E50" s="46"/>
      <c r="F50" s="46"/>
      <c r="G50" s="46"/>
      <c r="H50" s="55"/>
    </row>
    <row r="51" spans="2:8" ht="30" customHeight="1">
      <c r="B51" s="50"/>
      <c r="C51" s="51"/>
      <c r="E51" s="46"/>
      <c r="F51" s="46"/>
      <c r="G51" s="46"/>
      <c r="H51" s="55"/>
    </row>
    <row r="52" spans="2:8" ht="30" customHeight="1">
      <c r="B52" s="50"/>
      <c r="C52" s="52"/>
      <c r="E52" s="46"/>
      <c r="F52" s="46"/>
      <c r="G52" s="46"/>
      <c r="H52" s="55"/>
    </row>
    <row r="53" spans="2:8" ht="30" customHeight="1">
      <c r="B53" s="50"/>
      <c r="C53" s="51"/>
      <c r="E53" s="46"/>
      <c r="F53" s="46"/>
      <c r="G53" s="46"/>
      <c r="H53" s="55"/>
    </row>
    <row r="54" spans="2:8" ht="30" customHeight="1">
      <c r="B54" s="50"/>
      <c r="C54" s="51"/>
      <c r="E54" s="46"/>
      <c r="F54" s="46"/>
      <c r="G54" s="46"/>
      <c r="H54" s="55"/>
    </row>
    <row r="55" spans="2:8" ht="30" customHeight="1">
      <c r="B55" s="50"/>
      <c r="C55" s="51"/>
      <c r="E55" s="46"/>
      <c r="F55" s="46"/>
      <c r="G55" s="46"/>
      <c r="H55" s="55"/>
    </row>
    <row r="56" spans="2:8" ht="30" customHeight="1">
      <c r="B56" s="50"/>
      <c r="C56" s="51"/>
      <c r="E56" s="46"/>
      <c r="F56" s="46"/>
      <c r="G56" s="46"/>
      <c r="H56" s="55"/>
    </row>
    <row r="57" spans="2:8" ht="30" customHeight="1">
      <c r="B57" s="50"/>
      <c r="C57" s="51"/>
      <c r="E57" s="46"/>
      <c r="F57" s="46"/>
      <c r="G57" s="46"/>
      <c r="H57" s="55"/>
    </row>
    <row r="58" spans="2:8" ht="30" customHeight="1">
      <c r="B58" s="50"/>
      <c r="C58" s="51"/>
      <c r="E58" s="46"/>
      <c r="F58" s="46"/>
      <c r="G58" s="46"/>
      <c r="H58" s="55"/>
    </row>
    <row r="59" spans="2:8" ht="30" customHeight="1">
      <c r="B59" s="50"/>
      <c r="C59" s="51"/>
      <c r="E59" s="46"/>
      <c r="F59" s="46"/>
      <c r="G59" s="46"/>
      <c r="H59" s="55"/>
    </row>
    <row r="60" spans="2:8" ht="30" customHeight="1">
      <c r="B60" s="50"/>
      <c r="C60" s="51"/>
      <c r="E60" s="46"/>
      <c r="F60" s="46"/>
      <c r="G60" s="46"/>
      <c r="H60" s="55"/>
    </row>
    <row r="61" spans="2:8" ht="30" customHeight="1">
      <c r="B61" s="50"/>
      <c r="C61" s="51"/>
      <c r="E61" s="46"/>
      <c r="F61" s="46"/>
      <c r="G61" s="46"/>
      <c r="H61" s="55"/>
    </row>
    <row r="62" spans="2:8" ht="30" customHeight="1">
      <c r="B62" s="50"/>
      <c r="C62" s="51"/>
      <c r="E62" s="46"/>
      <c r="F62" s="46"/>
      <c r="G62" s="46"/>
      <c r="H62" s="55"/>
    </row>
    <row r="63" spans="2:8" ht="30" customHeight="1">
      <c r="B63" s="50"/>
      <c r="C63" s="51"/>
      <c r="E63" s="46"/>
      <c r="F63" s="46"/>
      <c r="G63" s="46"/>
      <c r="H63" s="55"/>
    </row>
    <row r="64" spans="2:8" ht="30" customHeight="1">
      <c r="B64" s="50"/>
      <c r="C64" s="51"/>
      <c r="E64" s="46"/>
      <c r="F64" s="46"/>
      <c r="G64" s="46"/>
      <c r="H64" s="55"/>
    </row>
    <row r="65" spans="2:8" ht="30" customHeight="1">
      <c r="B65" s="50"/>
      <c r="C65" s="51"/>
      <c r="E65" s="46"/>
      <c r="F65" s="46"/>
      <c r="G65" s="46"/>
      <c r="H65" s="55"/>
    </row>
    <row r="66" spans="2:8" ht="30" customHeight="1">
      <c r="B66" s="50"/>
      <c r="C66" s="52"/>
      <c r="E66" s="46"/>
      <c r="F66" s="46"/>
      <c r="G66" s="46"/>
      <c r="H66" s="55"/>
    </row>
    <row r="67" spans="2:8" ht="30" customHeight="1">
      <c r="B67" s="50"/>
      <c r="C67" s="51"/>
      <c r="E67" s="46"/>
      <c r="F67" s="46"/>
      <c r="G67" s="46"/>
      <c r="H67" s="55"/>
    </row>
    <row r="68" spans="2:8" ht="30" customHeight="1">
      <c r="B68" s="50"/>
      <c r="C68" s="51"/>
      <c r="E68" s="46"/>
      <c r="F68" s="46"/>
      <c r="G68" s="46"/>
      <c r="H68" s="55"/>
    </row>
    <row r="69" spans="2:8" ht="30" customHeight="1">
      <c r="B69" s="50"/>
      <c r="C69" s="51"/>
      <c r="E69" s="46"/>
      <c r="F69" s="46"/>
      <c r="G69" s="46"/>
      <c r="H69" s="55"/>
    </row>
    <row r="70" spans="2:8" ht="30" customHeight="1">
      <c r="B70" s="50"/>
      <c r="C70" s="51"/>
      <c r="E70" s="46"/>
      <c r="F70" s="46"/>
      <c r="G70" s="46"/>
      <c r="H70" s="55"/>
    </row>
    <row r="71" spans="2:8" ht="30" customHeight="1">
      <c r="B71" s="50"/>
      <c r="C71" s="51"/>
      <c r="E71" s="46"/>
      <c r="F71" s="46"/>
      <c r="G71" s="46"/>
      <c r="H71" s="55"/>
    </row>
    <row r="72" spans="2:8" ht="30" customHeight="1">
      <c r="B72" s="50"/>
      <c r="C72" s="51"/>
      <c r="E72" s="46"/>
      <c r="F72" s="46"/>
      <c r="G72" s="46"/>
      <c r="H72" s="55"/>
    </row>
    <row r="73" spans="2:8" ht="30" customHeight="1">
      <c r="B73" s="50"/>
      <c r="C73" s="51"/>
      <c r="E73" s="46"/>
      <c r="F73" s="46"/>
      <c r="G73" s="46"/>
      <c r="H73" s="55"/>
    </row>
    <row r="74" spans="2:8" ht="30" customHeight="1">
      <c r="B74" s="50"/>
      <c r="C74" s="51"/>
      <c r="E74" s="46"/>
      <c r="F74" s="46"/>
      <c r="G74" s="46"/>
      <c r="H74" s="55"/>
    </row>
    <row r="75" spans="2:8" ht="30" customHeight="1">
      <c r="B75" s="50"/>
      <c r="C75" s="51"/>
      <c r="E75" s="46"/>
      <c r="F75" s="46"/>
      <c r="G75" s="46"/>
      <c r="H75" s="55"/>
    </row>
    <row r="76" spans="2:8" ht="30" customHeight="1">
      <c r="B76" s="50"/>
      <c r="C76" s="51"/>
      <c r="E76" s="46"/>
      <c r="F76" s="46"/>
      <c r="G76" s="46"/>
      <c r="H76" s="55"/>
    </row>
    <row r="77" spans="2:8" ht="30" customHeight="1">
      <c r="B77" s="50"/>
      <c r="C77" s="51"/>
      <c r="E77" s="46"/>
      <c r="F77" s="46"/>
      <c r="G77" s="46"/>
      <c r="H77" s="55"/>
    </row>
    <row r="78" spans="2:8" ht="30" customHeight="1">
      <c r="B78" s="50"/>
      <c r="C78" s="51"/>
      <c r="E78" s="46"/>
      <c r="F78" s="46"/>
      <c r="G78" s="46"/>
      <c r="H78" s="55"/>
    </row>
    <row r="79" spans="2:8" ht="30" customHeight="1">
      <c r="B79" s="50"/>
      <c r="C79" s="51"/>
      <c r="E79" s="46"/>
      <c r="F79" s="46"/>
      <c r="G79" s="46"/>
      <c r="H79" s="55"/>
    </row>
    <row r="80" spans="2:8" ht="30" customHeight="1">
      <c r="B80" s="50"/>
      <c r="C80" s="52"/>
      <c r="E80" s="46"/>
      <c r="F80" s="46"/>
      <c r="G80" s="46"/>
      <c r="H80" s="55"/>
    </row>
    <row r="81" spans="2:8" ht="30" customHeight="1">
      <c r="B81" s="50"/>
      <c r="C81" s="51"/>
      <c r="E81" s="46"/>
      <c r="F81" s="46"/>
      <c r="G81" s="46"/>
      <c r="H81" s="55"/>
    </row>
    <row r="82" spans="2:8" ht="30" customHeight="1">
      <c r="B82" s="50"/>
      <c r="C82" s="51"/>
      <c r="E82" s="46"/>
      <c r="F82" s="46"/>
      <c r="G82" s="46"/>
      <c r="H82" s="55"/>
    </row>
    <row r="83" spans="2:8" ht="30" customHeight="1">
      <c r="B83" s="50"/>
      <c r="C83" s="51"/>
      <c r="E83" s="46"/>
      <c r="F83" s="46"/>
      <c r="G83" s="46"/>
      <c r="H83" s="55"/>
    </row>
    <row r="84" spans="2:8" ht="30" customHeight="1">
      <c r="B84" s="50"/>
      <c r="C84" s="51"/>
      <c r="E84" s="46"/>
      <c r="F84" s="46"/>
      <c r="G84" s="46"/>
      <c r="H84" s="55"/>
    </row>
    <row r="85" spans="2:8" ht="30" customHeight="1">
      <c r="B85" s="50"/>
      <c r="C85" s="51"/>
      <c r="E85" s="46"/>
      <c r="F85" s="46"/>
      <c r="G85" s="46"/>
      <c r="H85" s="55"/>
    </row>
    <row r="86" spans="2:8" ht="30" customHeight="1">
      <c r="B86" s="50"/>
      <c r="C86" s="51"/>
      <c r="E86" s="46"/>
      <c r="F86" s="46"/>
      <c r="G86" s="46"/>
      <c r="H86" s="55"/>
    </row>
    <row r="87" spans="2:8" ht="30" customHeight="1">
      <c r="B87" s="50"/>
      <c r="C87" s="51"/>
      <c r="E87" s="46"/>
      <c r="F87" s="46"/>
      <c r="G87" s="46"/>
      <c r="H87" s="55"/>
    </row>
    <row r="88" spans="2:8" ht="30" customHeight="1">
      <c r="B88" s="50"/>
      <c r="C88" s="51"/>
      <c r="E88" s="46"/>
      <c r="F88" s="46"/>
      <c r="G88" s="46"/>
      <c r="H88" s="55"/>
    </row>
    <row r="89" spans="2:8" ht="30" customHeight="1">
      <c r="B89" s="50"/>
      <c r="C89" s="51"/>
      <c r="E89" s="46"/>
      <c r="F89" s="46"/>
      <c r="G89" s="46"/>
      <c r="H89" s="55"/>
    </row>
    <row r="90" spans="2:8" ht="30" customHeight="1">
      <c r="B90" s="50"/>
      <c r="C90" s="51"/>
      <c r="E90" s="46"/>
      <c r="F90" s="46"/>
      <c r="G90" s="46"/>
      <c r="H90" s="55"/>
    </row>
    <row r="91" spans="2:8" ht="30" customHeight="1">
      <c r="B91" s="50"/>
      <c r="C91" s="51"/>
      <c r="E91" s="46"/>
      <c r="F91" s="46"/>
      <c r="G91" s="46"/>
      <c r="H91" s="55"/>
    </row>
    <row r="92" spans="2:8" ht="30" customHeight="1">
      <c r="B92" s="50"/>
      <c r="C92" s="51"/>
      <c r="E92" s="46"/>
      <c r="F92" s="46"/>
      <c r="G92" s="46"/>
      <c r="H92" s="55"/>
    </row>
    <row r="93" spans="2:8" ht="30" customHeight="1">
      <c r="B93" s="50"/>
      <c r="C93" s="51"/>
      <c r="E93" s="46"/>
      <c r="F93" s="46"/>
      <c r="G93" s="46"/>
      <c r="H93" s="55"/>
    </row>
    <row r="94" spans="2:8" ht="30" customHeight="1">
      <c r="B94" s="50"/>
      <c r="C94" s="52"/>
      <c r="E94" s="46"/>
      <c r="F94" s="46"/>
      <c r="G94" s="46"/>
      <c r="H94" s="46"/>
    </row>
    <row r="95" spans="2:8" ht="30" customHeight="1">
      <c r="B95" s="50"/>
      <c r="C95" s="51"/>
      <c r="E95" s="46"/>
      <c r="F95" s="46"/>
      <c r="G95" s="46"/>
      <c r="H95" s="46"/>
    </row>
    <row r="96" spans="2:8" ht="30" customHeight="1">
      <c r="B96" s="50"/>
      <c r="C96" s="51"/>
      <c r="E96" s="46"/>
      <c r="F96" s="46"/>
      <c r="G96" s="46"/>
      <c r="H96" s="46"/>
    </row>
    <row r="97" spans="2:8" ht="30" customHeight="1">
      <c r="B97" s="50"/>
      <c r="C97" s="51"/>
      <c r="E97" s="46"/>
      <c r="F97" s="46"/>
      <c r="G97" s="46"/>
      <c r="H97" s="46"/>
    </row>
    <row r="98" spans="2:8" ht="30" customHeight="1">
      <c r="B98" s="50"/>
      <c r="C98" s="51"/>
      <c r="E98" s="46"/>
      <c r="F98" s="46"/>
      <c r="G98" s="46"/>
      <c r="H98" s="46"/>
    </row>
    <row r="99" spans="2:8" ht="30" customHeight="1">
      <c r="B99" s="50"/>
      <c r="C99" s="51"/>
      <c r="E99" s="46"/>
      <c r="F99" s="46"/>
      <c r="G99" s="46"/>
      <c r="H99" s="46"/>
    </row>
    <row r="100" spans="2:8" ht="30" customHeight="1">
      <c r="B100" s="50"/>
      <c r="C100" s="51"/>
      <c r="E100" s="46"/>
      <c r="F100" s="46"/>
      <c r="G100" s="46"/>
      <c r="H100" s="46"/>
    </row>
    <row r="101" spans="2:8" ht="30" customHeight="1">
      <c r="B101" s="50"/>
      <c r="C101" s="51"/>
      <c r="E101" s="46"/>
      <c r="F101" s="46"/>
      <c r="G101" s="46"/>
      <c r="H101" s="46"/>
    </row>
    <row r="102" spans="2:8" ht="30" customHeight="1">
      <c r="B102" s="50"/>
      <c r="C102" s="51"/>
      <c r="E102" s="46"/>
      <c r="F102" s="46"/>
      <c r="G102" s="46"/>
      <c r="H102" s="46"/>
    </row>
    <row r="103" spans="2:8" ht="30" customHeight="1">
      <c r="B103" s="50"/>
      <c r="C103" s="51"/>
      <c r="E103" s="46"/>
      <c r="F103" s="46"/>
      <c r="G103" s="46"/>
      <c r="H103" s="46"/>
    </row>
    <row r="104" spans="2:8" ht="30" customHeight="1">
      <c r="B104" s="50"/>
      <c r="C104" s="51"/>
      <c r="E104" s="46"/>
      <c r="F104" s="46"/>
      <c r="G104" s="46"/>
      <c r="H104" s="46"/>
    </row>
    <row r="105" spans="2:8" ht="30" customHeight="1">
      <c r="B105" s="50"/>
      <c r="C105" s="51"/>
      <c r="E105" s="46"/>
      <c r="F105" s="46"/>
      <c r="G105" s="46"/>
      <c r="H105" s="46"/>
    </row>
    <row r="106" spans="2:8" ht="30" customHeight="1">
      <c r="B106" s="50"/>
      <c r="C106" s="51"/>
      <c r="E106" s="46"/>
      <c r="F106" s="46"/>
      <c r="G106" s="46"/>
      <c r="H106" s="46"/>
    </row>
    <row r="107" spans="2:8" ht="30" customHeight="1">
      <c r="B107" s="50"/>
      <c r="C107" s="51"/>
      <c r="E107" s="46"/>
      <c r="F107" s="46"/>
      <c r="G107" s="46"/>
      <c r="H107" s="46"/>
    </row>
    <row r="108" spans="2:8" ht="30" customHeight="1">
      <c r="B108" s="50"/>
      <c r="C108" s="52"/>
      <c r="E108" s="46"/>
      <c r="F108" s="46"/>
      <c r="G108" s="46"/>
      <c r="H108" s="46"/>
    </row>
    <row r="109" spans="2:8" ht="30" customHeight="1">
      <c r="B109" s="50"/>
      <c r="C109" s="51"/>
      <c r="E109" s="46"/>
      <c r="F109" s="46"/>
      <c r="G109" s="46"/>
      <c r="H109" s="46"/>
    </row>
    <row r="110" spans="2:8" ht="30" customHeight="1">
      <c r="B110" s="50"/>
      <c r="C110" s="51"/>
      <c r="E110" s="46"/>
      <c r="F110" s="46"/>
      <c r="G110" s="46"/>
      <c r="H110" s="46"/>
    </row>
    <row r="111" spans="2:8" ht="30" customHeight="1">
      <c r="B111" s="50"/>
      <c r="C111" s="51"/>
      <c r="E111" s="46"/>
      <c r="F111" s="46"/>
      <c r="G111" s="46"/>
      <c r="H111" s="46"/>
    </row>
    <row r="112" spans="2:8" ht="30" customHeight="1">
      <c r="B112" s="50"/>
      <c r="C112" s="51"/>
      <c r="E112" s="46"/>
      <c r="F112" s="46"/>
      <c r="G112" s="46"/>
      <c r="H112" s="46"/>
    </row>
    <row r="113" spans="2:8" ht="30" customHeight="1">
      <c r="B113" s="50"/>
      <c r="C113" s="51"/>
      <c r="E113" s="46"/>
      <c r="F113" s="46"/>
      <c r="G113" s="46"/>
      <c r="H113" s="46"/>
    </row>
    <row r="114" spans="2:8" ht="30" customHeight="1">
      <c r="B114" s="50"/>
      <c r="C114" s="51"/>
      <c r="E114" s="46"/>
      <c r="F114" s="46"/>
      <c r="G114" s="46"/>
      <c r="H114" s="46"/>
    </row>
    <row r="115" spans="2:8" ht="30" customHeight="1">
      <c r="B115" s="50"/>
      <c r="C115" s="51"/>
      <c r="E115" s="46"/>
      <c r="F115" s="46"/>
      <c r="G115" s="46"/>
      <c r="H115" s="46"/>
    </row>
    <row r="116" spans="2:8" ht="30" customHeight="1">
      <c r="B116" s="50"/>
      <c r="C116" s="51"/>
      <c r="E116" s="46"/>
      <c r="F116" s="46"/>
      <c r="G116" s="46"/>
      <c r="H116" s="46"/>
    </row>
    <row r="117" spans="2:8" ht="30" customHeight="1">
      <c r="B117" s="50"/>
      <c r="C117" s="51"/>
      <c r="E117" s="46"/>
      <c r="F117" s="46"/>
      <c r="G117" s="46"/>
      <c r="H117" s="46"/>
    </row>
    <row r="118" spans="2:8" ht="30" customHeight="1">
      <c r="B118" s="50"/>
      <c r="C118" s="51"/>
      <c r="E118" s="46"/>
      <c r="F118" s="46"/>
      <c r="G118" s="46"/>
      <c r="H118" s="46"/>
    </row>
    <row r="119" spans="2:8" ht="30" customHeight="1">
      <c r="B119" s="50"/>
      <c r="C119" s="51"/>
      <c r="E119" s="46"/>
      <c r="F119" s="46"/>
      <c r="G119" s="46"/>
      <c r="H119" s="46"/>
    </row>
    <row r="120" spans="2:8" ht="30" customHeight="1">
      <c r="B120" s="50"/>
      <c r="C120" s="51"/>
      <c r="E120" s="46"/>
      <c r="F120" s="46"/>
      <c r="G120" s="46"/>
      <c r="H120" s="46"/>
    </row>
    <row r="121" spans="2:8" ht="30" customHeight="1">
      <c r="B121" s="50"/>
      <c r="C121" s="51"/>
      <c r="E121" s="46"/>
      <c r="F121" s="46"/>
      <c r="G121" s="46"/>
      <c r="H121" s="46"/>
    </row>
    <row r="122" spans="2:8" ht="30" customHeight="1">
      <c r="B122" s="50"/>
      <c r="C122" s="52"/>
      <c r="E122" s="46"/>
      <c r="F122" s="46"/>
      <c r="G122" s="46"/>
      <c r="H122" s="46"/>
    </row>
    <row r="123" spans="2:8" ht="30" customHeight="1">
      <c r="B123" s="50"/>
      <c r="C123" s="51"/>
      <c r="E123" s="46"/>
      <c r="F123" s="46"/>
      <c r="G123" s="46"/>
      <c r="H123" s="46"/>
    </row>
    <row r="124" spans="2:8" ht="30" customHeight="1">
      <c r="B124" s="50"/>
      <c r="C124" s="51"/>
      <c r="E124" s="46"/>
      <c r="F124" s="46"/>
      <c r="G124" s="46"/>
      <c r="H124" s="46"/>
    </row>
    <row r="125" spans="2:8" ht="30" customHeight="1">
      <c r="B125" s="50"/>
      <c r="C125" s="51"/>
      <c r="E125" s="46"/>
      <c r="F125" s="46"/>
      <c r="G125" s="46"/>
      <c r="H125" s="46"/>
    </row>
    <row r="126" spans="2:8" ht="30" customHeight="1">
      <c r="B126" s="50"/>
      <c r="C126" s="51"/>
      <c r="E126" s="46"/>
      <c r="F126" s="46"/>
      <c r="G126" s="46"/>
      <c r="H126" s="46"/>
    </row>
    <row r="127" spans="2:8" ht="30" customHeight="1">
      <c r="B127" s="50"/>
      <c r="C127" s="51"/>
      <c r="E127" s="46"/>
      <c r="F127" s="46"/>
      <c r="G127" s="46"/>
      <c r="H127" s="46"/>
    </row>
    <row r="128" spans="2:8" ht="30" customHeight="1">
      <c r="B128" s="50"/>
      <c r="C128" s="51"/>
      <c r="E128" s="46"/>
      <c r="F128" s="46"/>
      <c r="G128" s="46"/>
      <c r="H128" s="46"/>
    </row>
    <row r="129" spans="2:8" ht="30" customHeight="1">
      <c r="B129" s="50"/>
      <c r="C129" s="51"/>
      <c r="E129" s="46"/>
      <c r="F129" s="46"/>
      <c r="G129" s="46"/>
      <c r="H129" s="46"/>
    </row>
    <row r="130" spans="2:8" ht="30" customHeight="1">
      <c r="B130" s="50"/>
      <c r="C130" s="51"/>
      <c r="E130" s="46"/>
      <c r="F130" s="46"/>
      <c r="G130" s="46"/>
      <c r="H130" s="46"/>
    </row>
    <row r="131" spans="2:8" ht="30" customHeight="1">
      <c r="B131" s="50"/>
      <c r="C131" s="51"/>
      <c r="E131" s="46"/>
      <c r="F131" s="46"/>
      <c r="G131" s="46"/>
      <c r="H131" s="46"/>
    </row>
    <row r="132" spans="2:8" ht="30" customHeight="1">
      <c r="B132" s="50"/>
      <c r="C132" s="51"/>
      <c r="E132" s="46"/>
      <c r="F132" s="46"/>
      <c r="G132" s="46"/>
      <c r="H132" s="46"/>
    </row>
    <row r="133" spans="2:8" ht="30" customHeight="1">
      <c r="B133" s="50"/>
      <c r="C133" s="51"/>
      <c r="E133" s="46"/>
      <c r="F133" s="46"/>
      <c r="G133" s="46"/>
      <c r="H133" s="46"/>
    </row>
    <row r="134" spans="2:8" ht="30" customHeight="1">
      <c r="B134" s="50"/>
      <c r="C134" s="51"/>
      <c r="E134" s="46"/>
      <c r="F134" s="46"/>
      <c r="G134" s="46"/>
      <c r="H134" s="46"/>
    </row>
    <row r="135" spans="2:8" ht="30" customHeight="1">
      <c r="B135" s="50"/>
      <c r="C135" s="51"/>
      <c r="E135" s="46"/>
      <c r="F135" s="46"/>
      <c r="G135" s="46"/>
      <c r="H135" s="46"/>
    </row>
    <row r="136" spans="2:8" ht="30" customHeight="1">
      <c r="B136" s="50"/>
      <c r="C136" s="52"/>
      <c r="E136" s="46"/>
      <c r="F136" s="46"/>
      <c r="G136" s="46"/>
      <c r="H136" s="46"/>
    </row>
    <row r="137" spans="2:8" ht="30" customHeight="1">
      <c r="B137" s="50"/>
      <c r="C137" s="51"/>
      <c r="E137" s="46"/>
      <c r="F137" s="46"/>
      <c r="G137" s="46"/>
      <c r="H137" s="46"/>
    </row>
    <row r="138" spans="2:8" ht="30" customHeight="1">
      <c r="B138" s="50"/>
      <c r="C138" s="51"/>
      <c r="E138" s="46"/>
      <c r="F138" s="46"/>
      <c r="G138" s="46"/>
      <c r="H138" s="46"/>
    </row>
    <row r="139" spans="2:8" ht="30" customHeight="1">
      <c r="B139" s="50"/>
      <c r="C139" s="51"/>
      <c r="E139" s="46"/>
      <c r="F139" s="46"/>
      <c r="G139" s="46"/>
      <c r="H139" s="46"/>
    </row>
    <row r="140" spans="2:8" ht="30" customHeight="1">
      <c r="B140" s="50"/>
      <c r="C140" s="51"/>
      <c r="E140" s="46"/>
      <c r="F140" s="46"/>
      <c r="G140" s="46"/>
      <c r="H140" s="46"/>
    </row>
    <row r="141" spans="2:8" ht="30" customHeight="1">
      <c r="B141" s="50"/>
      <c r="C141" s="51"/>
      <c r="E141" s="46"/>
      <c r="F141" s="46"/>
      <c r="G141" s="46"/>
      <c r="H141" s="46"/>
    </row>
    <row r="142" spans="2:8" ht="30" customHeight="1">
      <c r="B142" s="50"/>
      <c r="C142" s="51"/>
      <c r="E142" s="46"/>
      <c r="F142" s="46"/>
      <c r="G142" s="46"/>
      <c r="H142" s="46"/>
    </row>
    <row r="143" spans="2:8" ht="30" customHeight="1">
      <c r="B143" s="50"/>
      <c r="C143" s="51"/>
      <c r="E143" s="46"/>
      <c r="F143" s="46"/>
      <c r="G143" s="46"/>
      <c r="H143" s="46"/>
    </row>
    <row r="144" spans="2:8" ht="30" customHeight="1">
      <c r="B144" s="50"/>
      <c r="C144" s="51"/>
      <c r="E144" s="46"/>
      <c r="F144" s="46"/>
      <c r="G144" s="46"/>
      <c r="H144" s="46"/>
    </row>
    <row r="145" spans="2:8" ht="30" customHeight="1">
      <c r="B145" s="50"/>
      <c r="C145" s="51"/>
      <c r="E145" s="46"/>
      <c r="F145" s="46"/>
      <c r="G145" s="46"/>
      <c r="H145" s="46"/>
    </row>
    <row r="146" spans="2:8" ht="30" customHeight="1">
      <c r="B146" s="50"/>
      <c r="C146" s="51"/>
      <c r="E146" s="46"/>
      <c r="F146" s="46"/>
      <c r="G146" s="46"/>
      <c r="H146" s="46"/>
    </row>
    <row r="147" spans="2:8" ht="30" customHeight="1">
      <c r="B147" s="50"/>
      <c r="C147" s="51"/>
      <c r="E147" s="46"/>
      <c r="F147" s="46"/>
      <c r="G147" s="46"/>
      <c r="H147" s="46"/>
    </row>
    <row r="148" spans="2:8" ht="30" customHeight="1">
      <c r="B148" s="50"/>
      <c r="C148" s="51"/>
      <c r="E148" s="46"/>
      <c r="F148" s="46"/>
      <c r="G148" s="46"/>
      <c r="H148" s="46"/>
    </row>
    <row r="149" spans="2:8" ht="30" customHeight="1">
      <c r="B149" s="50"/>
      <c r="C149" s="51"/>
      <c r="E149" s="46"/>
      <c r="F149" s="46"/>
      <c r="G149" s="46"/>
      <c r="H149" s="46"/>
    </row>
    <row r="150" spans="2:8" ht="30" customHeight="1">
      <c r="B150" s="50"/>
      <c r="C150" s="52"/>
      <c r="E150" s="46"/>
      <c r="F150" s="46"/>
      <c r="G150" s="46"/>
      <c r="H150" s="46"/>
    </row>
    <row r="151" spans="2:8" ht="30" customHeight="1">
      <c r="B151" s="50"/>
      <c r="C151" s="51"/>
      <c r="E151" s="46"/>
      <c r="F151" s="46"/>
      <c r="G151" s="46"/>
      <c r="H151" s="46"/>
    </row>
    <row r="152" spans="2:8" ht="30" customHeight="1">
      <c r="B152" s="50"/>
      <c r="C152" s="51"/>
      <c r="E152" s="46"/>
      <c r="F152" s="46"/>
      <c r="G152" s="46"/>
      <c r="H152" s="46"/>
    </row>
    <row r="153" spans="2:8" ht="30" customHeight="1">
      <c r="B153" s="50"/>
      <c r="C153" s="51"/>
      <c r="E153" s="46"/>
      <c r="F153" s="46"/>
      <c r="G153" s="46"/>
      <c r="H153" s="46"/>
    </row>
    <row r="154" spans="2:8" ht="30" customHeight="1">
      <c r="B154" s="50"/>
      <c r="C154" s="51"/>
      <c r="E154" s="46"/>
      <c r="F154" s="46"/>
      <c r="G154" s="46"/>
      <c r="H154" s="46"/>
    </row>
    <row r="155" spans="2:8" ht="30" customHeight="1">
      <c r="B155" s="50"/>
      <c r="C155" s="51"/>
      <c r="E155" s="46"/>
      <c r="F155" s="46"/>
      <c r="G155" s="46"/>
      <c r="H155" s="46"/>
    </row>
    <row r="156" spans="2:8" ht="30" customHeight="1">
      <c r="B156" s="50"/>
      <c r="C156" s="51"/>
      <c r="E156" s="46"/>
      <c r="F156" s="46"/>
      <c r="G156" s="46"/>
      <c r="H156" s="46"/>
    </row>
    <row r="157" spans="2:8" ht="30" customHeight="1">
      <c r="B157" s="50"/>
      <c r="C157" s="51"/>
      <c r="E157" s="46"/>
      <c r="F157" s="46"/>
      <c r="G157" s="46"/>
      <c r="H157" s="46"/>
    </row>
    <row r="158" spans="2:8" ht="30" customHeight="1">
      <c r="B158" s="50"/>
      <c r="C158" s="51"/>
      <c r="E158" s="46"/>
      <c r="F158" s="46"/>
      <c r="G158" s="46"/>
      <c r="H158" s="46"/>
    </row>
    <row r="159" spans="2:8" ht="30" customHeight="1">
      <c r="B159" s="50"/>
      <c r="C159" s="51"/>
      <c r="E159" s="46"/>
      <c r="F159" s="46"/>
      <c r="G159" s="46"/>
      <c r="H159" s="46"/>
    </row>
    <row r="160" spans="2:8" ht="30" customHeight="1">
      <c r="B160" s="50"/>
      <c r="C160" s="51"/>
      <c r="E160" s="46"/>
      <c r="F160" s="46"/>
      <c r="G160" s="46"/>
      <c r="H160" s="46"/>
    </row>
    <row r="161" spans="2:8" ht="30" customHeight="1">
      <c r="B161" s="50"/>
      <c r="C161" s="51"/>
      <c r="E161" s="46"/>
      <c r="F161" s="46"/>
      <c r="G161" s="46"/>
      <c r="H161" s="46"/>
    </row>
    <row r="162" spans="2:8" ht="30" customHeight="1">
      <c r="B162" s="50"/>
      <c r="C162" s="51"/>
      <c r="E162" s="46"/>
      <c r="F162" s="46"/>
      <c r="G162" s="46"/>
      <c r="H162" s="46"/>
    </row>
    <row r="163" spans="2:8" ht="30" customHeight="1">
      <c r="B163" s="50"/>
      <c r="C163" s="51"/>
      <c r="E163" s="46"/>
      <c r="F163" s="46"/>
      <c r="G163" s="46"/>
      <c r="H163" s="46"/>
    </row>
    <row r="164" spans="2:8" ht="30" customHeight="1">
      <c r="B164" s="50"/>
      <c r="C164" s="52"/>
      <c r="E164" s="46"/>
      <c r="F164" s="46"/>
      <c r="G164" s="46"/>
      <c r="H164" s="46"/>
    </row>
    <row r="165" spans="2:8" ht="30" customHeight="1">
      <c r="B165" s="50"/>
      <c r="C165" s="51"/>
      <c r="E165" s="46"/>
      <c r="F165" s="46"/>
      <c r="G165" s="46"/>
      <c r="H165" s="46"/>
    </row>
    <row r="166" spans="2:8" ht="30" customHeight="1">
      <c r="B166" s="50"/>
      <c r="C166" s="51"/>
      <c r="E166" s="46"/>
      <c r="F166" s="46"/>
      <c r="G166" s="46"/>
      <c r="H166" s="46"/>
    </row>
    <row r="167" spans="2:8" ht="30" customHeight="1">
      <c r="B167" s="50"/>
      <c r="C167" s="51"/>
      <c r="E167" s="46"/>
      <c r="F167" s="46"/>
      <c r="G167" s="46"/>
      <c r="H167" s="46"/>
    </row>
    <row r="168" spans="2:8" ht="30" customHeight="1">
      <c r="B168" s="50"/>
      <c r="C168" s="51"/>
      <c r="E168" s="46"/>
      <c r="F168" s="46"/>
      <c r="G168" s="46"/>
      <c r="H168" s="46"/>
    </row>
    <row r="169" spans="2:8" ht="30" customHeight="1">
      <c r="B169" s="50"/>
      <c r="C169" s="51"/>
      <c r="E169" s="46"/>
      <c r="F169" s="46"/>
      <c r="G169" s="46"/>
      <c r="H169" s="46"/>
    </row>
    <row r="170" spans="2:8" ht="30" customHeight="1">
      <c r="B170" s="50"/>
      <c r="C170" s="51"/>
      <c r="E170" s="46"/>
      <c r="F170" s="46"/>
      <c r="G170" s="46"/>
      <c r="H170" s="46"/>
    </row>
    <row r="171" spans="2:8" ht="30" customHeight="1">
      <c r="B171" s="50"/>
      <c r="C171" s="51"/>
      <c r="E171" s="46"/>
      <c r="F171" s="46"/>
      <c r="G171" s="46"/>
      <c r="H171" s="46"/>
    </row>
    <row r="172" spans="2:8" ht="30" customHeight="1">
      <c r="B172" s="50"/>
      <c r="C172" s="51"/>
      <c r="E172" s="46"/>
      <c r="F172" s="46"/>
      <c r="G172" s="46"/>
      <c r="H172" s="46"/>
    </row>
    <row r="173" spans="2:8" ht="30" customHeight="1">
      <c r="B173" s="50"/>
      <c r="C173" s="51"/>
      <c r="E173" s="46"/>
      <c r="F173" s="46"/>
      <c r="G173" s="46"/>
      <c r="H173" s="46"/>
    </row>
    <row r="174" spans="2:8" ht="30" customHeight="1">
      <c r="B174" s="50"/>
      <c r="C174" s="51"/>
      <c r="E174" s="46"/>
      <c r="F174" s="46"/>
      <c r="G174" s="46"/>
      <c r="H174" s="46"/>
    </row>
    <row r="175" spans="2:8" ht="30" customHeight="1">
      <c r="B175" s="50"/>
      <c r="C175" s="51"/>
      <c r="E175" s="46"/>
      <c r="F175" s="46"/>
      <c r="G175" s="46"/>
      <c r="H175" s="46"/>
    </row>
    <row r="176" spans="2:8" ht="30" customHeight="1">
      <c r="B176" s="50"/>
      <c r="C176" s="51"/>
      <c r="E176" s="46"/>
      <c r="F176" s="46"/>
      <c r="G176" s="46"/>
      <c r="H176" s="46"/>
    </row>
    <row r="177" spans="2:8" ht="30" customHeight="1">
      <c r="B177" s="50"/>
      <c r="C177" s="51"/>
      <c r="E177" s="46"/>
      <c r="F177" s="46"/>
      <c r="G177" s="46"/>
      <c r="H177" s="46"/>
    </row>
    <row r="178" spans="2:8" ht="30" customHeight="1">
      <c r="B178" s="50"/>
      <c r="C178" s="52"/>
      <c r="E178" s="46"/>
      <c r="F178" s="46"/>
      <c r="G178" s="46"/>
      <c r="H178" s="46"/>
    </row>
    <row r="179" spans="2:8" ht="30" customHeight="1">
      <c r="B179" s="50"/>
      <c r="C179" s="51"/>
      <c r="E179" s="46"/>
      <c r="F179" s="46"/>
      <c r="G179" s="46"/>
      <c r="H179" s="46"/>
    </row>
    <row r="180" spans="2:8" ht="30" customHeight="1">
      <c r="B180" s="50"/>
      <c r="C180" s="51"/>
      <c r="E180" s="46"/>
      <c r="F180" s="46"/>
      <c r="G180" s="46"/>
      <c r="H180" s="46"/>
    </row>
    <row r="181" spans="2:8" ht="30" customHeight="1">
      <c r="B181" s="50"/>
      <c r="C181" s="51"/>
      <c r="E181" s="46"/>
      <c r="F181" s="46"/>
      <c r="G181" s="46"/>
      <c r="H181" s="46"/>
    </row>
    <row r="182" spans="2:8" ht="30" customHeight="1">
      <c r="B182" s="50"/>
      <c r="C182" s="51"/>
      <c r="E182" s="46"/>
      <c r="F182" s="46"/>
      <c r="G182" s="46"/>
      <c r="H182" s="46"/>
    </row>
    <row r="183" spans="2:8" ht="30" customHeight="1">
      <c r="B183" s="50"/>
      <c r="C183" s="51"/>
      <c r="E183" s="46"/>
      <c r="F183" s="46"/>
      <c r="G183" s="46"/>
      <c r="H183" s="46"/>
    </row>
    <row r="184" spans="2:8" ht="30" customHeight="1">
      <c r="B184" s="50"/>
      <c r="C184" s="51"/>
      <c r="E184" s="46"/>
      <c r="F184" s="46"/>
      <c r="G184" s="46"/>
      <c r="H184" s="46"/>
    </row>
    <row r="185" spans="2:8" ht="30" customHeight="1">
      <c r="B185" s="50"/>
      <c r="C185" s="51"/>
      <c r="E185" s="46"/>
      <c r="F185" s="46"/>
      <c r="G185" s="46"/>
      <c r="H185" s="46"/>
    </row>
    <row r="186" spans="2:8" ht="30" customHeight="1">
      <c r="B186" s="50"/>
      <c r="C186" s="51"/>
      <c r="E186" s="46"/>
      <c r="F186" s="46"/>
      <c r="G186" s="46"/>
      <c r="H186" s="46"/>
    </row>
    <row r="187" spans="2:8" ht="30" customHeight="1">
      <c r="B187" s="50"/>
      <c r="C187" s="51"/>
      <c r="E187" s="46"/>
      <c r="F187" s="46"/>
      <c r="G187" s="46"/>
      <c r="H187" s="46"/>
    </row>
    <row r="188" spans="2:8" ht="30" customHeight="1">
      <c r="B188" s="50"/>
      <c r="C188" s="51"/>
      <c r="E188" s="46"/>
      <c r="F188" s="46"/>
      <c r="G188" s="46"/>
      <c r="H188" s="46"/>
    </row>
    <row r="189" spans="2:8" ht="30" customHeight="1">
      <c r="B189" s="50"/>
      <c r="C189" s="51"/>
      <c r="E189" s="46"/>
      <c r="F189" s="46"/>
      <c r="G189" s="46"/>
      <c r="H189" s="46"/>
    </row>
    <row r="190" spans="2:8" ht="30" customHeight="1">
      <c r="B190" s="50"/>
      <c r="C190" s="51"/>
      <c r="E190" s="46"/>
      <c r="F190" s="46"/>
      <c r="G190" s="46"/>
      <c r="H190" s="46"/>
    </row>
    <row r="191" spans="2:8" ht="30" customHeight="1">
      <c r="B191" s="50"/>
      <c r="C191" s="51"/>
      <c r="E191" s="46"/>
      <c r="F191" s="46"/>
      <c r="G191" s="46"/>
      <c r="H191" s="46"/>
    </row>
    <row r="192" spans="2:8" ht="30" customHeight="1">
      <c r="B192" s="50"/>
      <c r="C192" s="52"/>
      <c r="E192" s="46"/>
      <c r="F192" s="46"/>
      <c r="G192" s="46"/>
      <c r="H192" s="46"/>
    </row>
    <row r="193" spans="2:8" ht="30" customHeight="1">
      <c r="B193" s="50"/>
      <c r="C193" s="51"/>
      <c r="E193" s="46"/>
      <c r="F193" s="46"/>
      <c r="G193" s="46"/>
      <c r="H193" s="46"/>
    </row>
    <row r="194" spans="2:8" ht="30" customHeight="1">
      <c r="B194" s="50"/>
      <c r="C194" s="51"/>
      <c r="E194" s="46"/>
      <c r="F194" s="46"/>
      <c r="G194" s="46"/>
      <c r="H194" s="46"/>
    </row>
    <row r="195" spans="2:8" ht="30" customHeight="1">
      <c r="B195" s="50"/>
      <c r="C195" s="51"/>
      <c r="E195" s="46"/>
      <c r="F195" s="46"/>
      <c r="G195" s="46"/>
      <c r="H195" s="46"/>
    </row>
    <row r="196" spans="2:8" ht="30" customHeight="1">
      <c r="B196" s="50"/>
      <c r="C196" s="51"/>
      <c r="E196" s="46"/>
      <c r="F196" s="46"/>
      <c r="G196" s="46"/>
      <c r="H196" s="46"/>
    </row>
    <row r="197" spans="2:8" ht="30" customHeight="1">
      <c r="B197" s="50"/>
      <c r="C197" s="51"/>
      <c r="E197" s="46"/>
      <c r="F197" s="46"/>
      <c r="G197" s="46"/>
      <c r="H197" s="46"/>
    </row>
    <row r="198" spans="2:8" ht="30" customHeight="1">
      <c r="B198" s="50"/>
      <c r="C198" s="51"/>
      <c r="E198" s="46"/>
      <c r="F198" s="46"/>
      <c r="G198" s="46"/>
      <c r="H198" s="46"/>
    </row>
    <row r="199" spans="2:8" ht="30" customHeight="1">
      <c r="B199" s="50"/>
      <c r="C199" s="51"/>
      <c r="E199" s="46"/>
      <c r="F199" s="46"/>
      <c r="G199" s="46"/>
      <c r="H199" s="46"/>
    </row>
    <row r="200" spans="2:8" ht="30" customHeight="1">
      <c r="B200" s="50"/>
      <c r="C200" s="51"/>
      <c r="E200" s="46"/>
      <c r="F200" s="46"/>
      <c r="G200" s="46"/>
      <c r="H200" s="46"/>
    </row>
    <row r="201" spans="2:8" ht="30" customHeight="1">
      <c r="B201" s="50"/>
      <c r="C201" s="51"/>
      <c r="E201" s="46"/>
      <c r="F201" s="46"/>
      <c r="G201" s="46"/>
      <c r="H201" s="46"/>
    </row>
    <row r="202" spans="2:8" ht="30" customHeight="1">
      <c r="B202" s="50"/>
      <c r="C202" s="51"/>
      <c r="E202" s="46"/>
      <c r="F202" s="46"/>
      <c r="G202" s="46"/>
      <c r="H202" s="46"/>
    </row>
    <row r="203" spans="2:8" ht="30" customHeight="1">
      <c r="B203" s="50"/>
      <c r="C203" s="51"/>
      <c r="E203" s="46"/>
      <c r="F203" s="46"/>
      <c r="G203" s="46"/>
      <c r="H203" s="46"/>
    </row>
    <row r="204" spans="2:8" ht="30" customHeight="1">
      <c r="B204" s="50"/>
      <c r="C204" s="51"/>
      <c r="E204" s="46"/>
      <c r="F204" s="46"/>
      <c r="G204" s="46"/>
      <c r="H204" s="46"/>
    </row>
    <row r="205" spans="2:8" ht="30" customHeight="1">
      <c r="B205" s="50"/>
      <c r="C205" s="51"/>
      <c r="E205" s="46"/>
      <c r="F205" s="46"/>
      <c r="G205" s="46"/>
      <c r="H205" s="46"/>
    </row>
    <row r="206" spans="2:8" ht="30" customHeight="1">
      <c r="B206" s="50"/>
      <c r="C206" s="52"/>
      <c r="E206" s="46"/>
      <c r="F206" s="46"/>
      <c r="G206" s="46"/>
      <c r="H206" s="46"/>
    </row>
    <row r="207" spans="2:8" ht="30" customHeight="1">
      <c r="B207" s="50"/>
      <c r="C207" s="51"/>
      <c r="E207" s="46"/>
      <c r="F207" s="46"/>
      <c r="G207" s="46"/>
      <c r="H207" s="46"/>
    </row>
    <row r="208" spans="2:8" ht="30" customHeight="1">
      <c r="B208" s="50"/>
      <c r="C208" s="51"/>
      <c r="E208" s="46"/>
      <c r="F208" s="46"/>
      <c r="G208" s="46"/>
      <c r="H208" s="46"/>
    </row>
    <row r="209" spans="2:8" ht="30" customHeight="1">
      <c r="B209" s="50"/>
      <c r="C209" s="51"/>
      <c r="E209" s="46"/>
      <c r="F209" s="46"/>
      <c r="G209" s="46"/>
      <c r="H209" s="46"/>
    </row>
    <row r="210" spans="2:8" ht="30" customHeight="1">
      <c r="B210" s="50"/>
      <c r="C210" s="51"/>
      <c r="E210" s="46"/>
      <c r="F210" s="46"/>
      <c r="G210" s="46"/>
      <c r="H210" s="46"/>
    </row>
    <row r="211" spans="2:8" ht="30" customHeight="1">
      <c r="B211" s="50"/>
      <c r="C211" s="51"/>
      <c r="E211" s="46"/>
      <c r="F211" s="46"/>
      <c r="G211" s="46"/>
      <c r="H211" s="46"/>
    </row>
    <row r="212" spans="2:8" ht="30" customHeight="1">
      <c r="B212" s="50"/>
      <c r="C212" s="51"/>
      <c r="E212" s="46"/>
      <c r="F212" s="46"/>
      <c r="G212" s="46"/>
      <c r="H212" s="46"/>
    </row>
    <row r="213" spans="2:8" ht="30" customHeight="1">
      <c r="B213" s="50"/>
      <c r="C213" s="51"/>
      <c r="E213" s="46"/>
      <c r="F213" s="46"/>
      <c r="G213" s="46"/>
      <c r="H213" s="46"/>
    </row>
    <row r="214" spans="2:8" ht="30" customHeight="1">
      <c r="B214" s="50"/>
      <c r="C214" s="51"/>
      <c r="E214" s="46"/>
      <c r="F214" s="46"/>
      <c r="G214" s="46"/>
      <c r="H214" s="46"/>
    </row>
    <row r="215" spans="2:8" ht="30" customHeight="1">
      <c r="B215" s="50"/>
      <c r="C215" s="51"/>
      <c r="E215" s="46"/>
      <c r="F215" s="46"/>
      <c r="G215" s="46"/>
      <c r="H215" s="46"/>
    </row>
    <row r="216" spans="2:8" ht="30" customHeight="1">
      <c r="B216" s="50"/>
      <c r="C216" s="51"/>
      <c r="E216" s="46"/>
      <c r="F216" s="46"/>
      <c r="G216" s="46"/>
      <c r="H216" s="46"/>
    </row>
    <row r="217" spans="2:8" ht="30" customHeight="1">
      <c r="B217" s="50"/>
      <c r="C217" s="51"/>
      <c r="E217" s="46"/>
      <c r="F217" s="46"/>
      <c r="G217" s="46"/>
      <c r="H217" s="46"/>
    </row>
    <row r="218" spans="2:8" ht="30" customHeight="1">
      <c r="B218" s="50"/>
      <c r="C218" s="51"/>
      <c r="E218" s="46"/>
      <c r="F218" s="46"/>
      <c r="G218" s="46"/>
      <c r="H218" s="46"/>
    </row>
    <row r="219" spans="2:8" ht="30" customHeight="1">
      <c r="B219" s="50"/>
      <c r="C219" s="51"/>
      <c r="E219" s="46"/>
      <c r="F219" s="46"/>
      <c r="G219" s="46"/>
      <c r="H219" s="46"/>
    </row>
    <row r="220" spans="2:8" ht="30" customHeight="1">
      <c r="B220" s="50"/>
      <c r="C220" s="52"/>
      <c r="E220" s="46"/>
      <c r="F220" s="46"/>
      <c r="G220" s="46"/>
      <c r="H220" s="46"/>
    </row>
    <row r="221" spans="2:8" ht="30" customHeight="1">
      <c r="B221" s="50"/>
      <c r="C221" s="51"/>
      <c r="E221" s="46"/>
      <c r="F221" s="46"/>
      <c r="G221" s="46"/>
      <c r="H221" s="46"/>
    </row>
    <row r="222" spans="2:8" ht="30" customHeight="1">
      <c r="B222" s="50"/>
      <c r="C222" s="51"/>
      <c r="E222" s="46"/>
      <c r="F222" s="46"/>
      <c r="G222" s="46"/>
      <c r="H222" s="46"/>
    </row>
    <row r="223" spans="2:8" ht="30" customHeight="1">
      <c r="B223" s="50"/>
      <c r="C223" s="51"/>
      <c r="E223" s="46"/>
      <c r="F223" s="46"/>
      <c r="G223" s="46"/>
      <c r="H223" s="46"/>
    </row>
    <row r="224" spans="2:8" ht="30" customHeight="1">
      <c r="B224" s="50"/>
      <c r="C224" s="51"/>
      <c r="E224" s="46"/>
      <c r="F224" s="46"/>
      <c r="G224" s="46"/>
      <c r="H224" s="46"/>
    </row>
    <row r="225" spans="2:8" ht="30" customHeight="1">
      <c r="B225" s="50"/>
      <c r="C225" s="51"/>
      <c r="E225" s="46"/>
      <c r="F225" s="46"/>
      <c r="G225" s="46"/>
      <c r="H225" s="46"/>
    </row>
    <row r="226" spans="2:8" ht="30" customHeight="1">
      <c r="B226" s="50"/>
      <c r="C226" s="51"/>
      <c r="E226" s="46"/>
      <c r="F226" s="46"/>
      <c r="G226" s="46"/>
      <c r="H226" s="46"/>
    </row>
    <row r="227" spans="2:8" ht="30" customHeight="1">
      <c r="B227" s="50"/>
      <c r="C227" s="51"/>
      <c r="E227" s="46"/>
      <c r="F227" s="46"/>
      <c r="G227" s="46"/>
      <c r="H227" s="46"/>
    </row>
    <row r="228" spans="2:8" ht="30" customHeight="1">
      <c r="B228" s="50"/>
      <c r="C228" s="51"/>
      <c r="E228" s="46"/>
      <c r="F228" s="46"/>
      <c r="G228" s="46"/>
      <c r="H228" s="46"/>
    </row>
    <row r="229" spans="2:8" ht="30" customHeight="1">
      <c r="B229" s="50"/>
      <c r="C229" s="51"/>
      <c r="E229" s="46"/>
      <c r="F229" s="46"/>
      <c r="G229" s="46"/>
      <c r="H229" s="46"/>
    </row>
    <row r="230" spans="2:8" ht="30" customHeight="1">
      <c r="B230" s="50"/>
      <c r="C230" s="51"/>
      <c r="E230" s="46"/>
      <c r="F230" s="46"/>
      <c r="G230" s="46"/>
      <c r="H230" s="46"/>
    </row>
    <row r="231" spans="2:8" ht="30" customHeight="1">
      <c r="B231" s="50"/>
      <c r="C231" s="51"/>
      <c r="E231" s="46"/>
      <c r="F231" s="46"/>
      <c r="G231" s="46"/>
      <c r="H231" s="46"/>
    </row>
    <row r="232" spans="2:8" ht="30" customHeight="1">
      <c r="B232" s="50"/>
      <c r="C232" s="51"/>
      <c r="E232" s="46"/>
      <c r="F232" s="46"/>
      <c r="G232" s="46"/>
      <c r="H232" s="46"/>
    </row>
    <row r="233" spans="2:8" ht="30" customHeight="1">
      <c r="B233" s="50"/>
      <c r="C233" s="51"/>
      <c r="E233" s="46"/>
      <c r="F233" s="46"/>
      <c r="G233" s="46"/>
      <c r="H233" s="46"/>
    </row>
    <row r="234" spans="2:8" ht="30" customHeight="1">
      <c r="B234" s="50"/>
      <c r="C234" s="52"/>
      <c r="E234" s="46"/>
      <c r="F234" s="46"/>
      <c r="G234" s="46"/>
      <c r="H234" s="46"/>
    </row>
    <row r="235" spans="2:8" ht="30" customHeight="1">
      <c r="B235" s="50"/>
      <c r="C235" s="51"/>
      <c r="E235" s="46"/>
      <c r="F235" s="46"/>
      <c r="G235" s="46"/>
      <c r="H235" s="46"/>
    </row>
    <row r="236" spans="2:8" ht="30" customHeight="1">
      <c r="B236" s="50"/>
      <c r="C236" s="51"/>
      <c r="E236" s="46"/>
      <c r="F236" s="46"/>
      <c r="G236" s="46"/>
      <c r="H236" s="46"/>
    </row>
    <row r="237" spans="2:8" ht="30" customHeight="1">
      <c r="B237" s="50"/>
      <c r="C237" s="51"/>
      <c r="E237" s="46"/>
      <c r="F237" s="46"/>
      <c r="G237" s="46"/>
      <c r="H237" s="46"/>
    </row>
    <row r="238" spans="2:8" ht="30" customHeight="1">
      <c r="B238" s="50"/>
      <c r="C238" s="51"/>
      <c r="E238" s="46"/>
      <c r="F238" s="46"/>
      <c r="G238" s="46"/>
      <c r="H238" s="46"/>
    </row>
    <row r="239" spans="2:8" ht="30" customHeight="1">
      <c r="B239" s="50"/>
      <c r="C239" s="51"/>
      <c r="E239" s="46"/>
      <c r="F239" s="46"/>
      <c r="G239" s="46"/>
      <c r="H239" s="46"/>
    </row>
    <row r="240" spans="2:8" ht="30" customHeight="1">
      <c r="B240" s="50"/>
      <c r="C240" s="51"/>
      <c r="E240" s="46"/>
      <c r="F240" s="46"/>
      <c r="G240" s="46"/>
      <c r="H240" s="46"/>
    </row>
    <row r="241" spans="2:8" ht="30" customHeight="1">
      <c r="B241" s="50"/>
      <c r="C241" s="51"/>
      <c r="E241" s="46"/>
      <c r="F241" s="46"/>
      <c r="G241" s="46"/>
      <c r="H241" s="46"/>
    </row>
    <row r="242" spans="2:8" ht="30" customHeight="1">
      <c r="B242" s="50"/>
      <c r="C242" s="51"/>
      <c r="E242" s="46"/>
      <c r="F242" s="46"/>
      <c r="G242" s="46"/>
      <c r="H242" s="46"/>
    </row>
    <row r="243" spans="2:8" ht="30" customHeight="1">
      <c r="B243" s="50"/>
      <c r="C243" s="51"/>
      <c r="E243" s="46"/>
      <c r="F243" s="46"/>
      <c r="G243" s="46"/>
      <c r="H243" s="46"/>
    </row>
    <row r="244" spans="2:8" ht="30" customHeight="1">
      <c r="B244" s="50"/>
      <c r="C244" s="51"/>
      <c r="E244" s="46"/>
      <c r="F244" s="46"/>
      <c r="G244" s="46"/>
      <c r="H244" s="46"/>
    </row>
    <row r="245" spans="2:8" ht="30" customHeight="1">
      <c r="B245" s="50"/>
      <c r="C245" s="51"/>
      <c r="E245" s="46"/>
      <c r="F245" s="46"/>
      <c r="G245" s="46"/>
      <c r="H245" s="46"/>
    </row>
    <row r="246" spans="2:8" ht="30" customHeight="1">
      <c r="B246" s="50"/>
      <c r="C246" s="51"/>
      <c r="E246" s="46"/>
      <c r="F246" s="46"/>
      <c r="G246" s="46"/>
      <c r="H246" s="46"/>
    </row>
    <row r="247" spans="2:8" ht="30" customHeight="1">
      <c r="B247" s="50"/>
      <c r="C247" s="51"/>
      <c r="E247" s="46"/>
      <c r="F247" s="46"/>
      <c r="G247" s="46"/>
      <c r="H247" s="46"/>
    </row>
    <row r="248" spans="2:8" ht="30" customHeight="1">
      <c r="B248" s="50"/>
      <c r="C248" s="52"/>
      <c r="E248" s="46"/>
      <c r="F248" s="46"/>
      <c r="G248" s="46"/>
      <c r="H248" s="46"/>
    </row>
    <row r="249" spans="2:8" ht="30" customHeight="1">
      <c r="B249" s="50"/>
      <c r="C249" s="51"/>
      <c r="E249" s="46"/>
      <c r="F249" s="46"/>
      <c r="G249" s="46"/>
      <c r="H249" s="46"/>
    </row>
    <row r="250" spans="2:8" ht="30" customHeight="1">
      <c r="B250" s="50"/>
      <c r="C250" s="51"/>
      <c r="E250" s="46"/>
      <c r="F250" s="46"/>
      <c r="G250" s="46"/>
      <c r="H250" s="46"/>
    </row>
    <row r="251" spans="2:8" ht="30" customHeight="1">
      <c r="B251" s="50"/>
      <c r="C251" s="51"/>
      <c r="E251" s="46"/>
      <c r="F251" s="46"/>
      <c r="G251" s="46"/>
      <c r="H251" s="46"/>
    </row>
    <row r="252" spans="2:8" ht="30" customHeight="1">
      <c r="B252" s="50"/>
      <c r="C252" s="51"/>
      <c r="E252" s="46"/>
      <c r="F252" s="46"/>
      <c r="G252" s="46"/>
      <c r="H252" s="46"/>
    </row>
    <row r="253" spans="2:8" ht="30" customHeight="1">
      <c r="B253" s="50"/>
      <c r="C253" s="51"/>
      <c r="E253" s="46"/>
      <c r="F253" s="46"/>
      <c r="G253" s="46"/>
      <c r="H253" s="46"/>
    </row>
    <row r="254" spans="2:8" ht="30" customHeight="1">
      <c r="B254" s="50"/>
      <c r="C254" s="51"/>
      <c r="E254" s="46"/>
      <c r="F254" s="46"/>
      <c r="G254" s="46"/>
      <c r="H254" s="46"/>
    </row>
    <row r="255" spans="2:8" ht="30" customHeight="1">
      <c r="B255" s="50"/>
      <c r="C255" s="51"/>
      <c r="E255" s="46"/>
      <c r="F255" s="46"/>
      <c r="G255" s="46"/>
      <c r="H255" s="46"/>
    </row>
    <row r="256" spans="2:8" ht="30" customHeight="1">
      <c r="B256" s="50"/>
      <c r="C256" s="51"/>
      <c r="E256" s="46"/>
      <c r="F256" s="46"/>
      <c r="G256" s="46"/>
      <c r="H256" s="46"/>
    </row>
    <row r="257" spans="2:8" ht="30" customHeight="1">
      <c r="B257" s="50"/>
      <c r="C257" s="51"/>
      <c r="E257" s="46"/>
      <c r="F257" s="46"/>
      <c r="G257" s="46"/>
      <c r="H257" s="46"/>
    </row>
    <row r="258" spans="2:8" ht="30" customHeight="1">
      <c r="B258" s="50"/>
      <c r="C258" s="51"/>
      <c r="E258" s="46"/>
      <c r="F258" s="46"/>
      <c r="G258" s="46"/>
      <c r="H258" s="46"/>
    </row>
    <row r="259" spans="2:8" ht="30" customHeight="1">
      <c r="B259" s="50"/>
      <c r="C259" s="51"/>
      <c r="E259" s="46"/>
      <c r="F259" s="46"/>
      <c r="G259" s="46"/>
      <c r="H259" s="46"/>
    </row>
    <row r="260" spans="2:8" ht="30" customHeight="1">
      <c r="B260" s="50"/>
      <c r="C260" s="51"/>
      <c r="E260" s="46"/>
      <c r="F260" s="46"/>
      <c r="G260" s="46"/>
      <c r="H260" s="46"/>
    </row>
    <row r="261" spans="2:8" ht="30" customHeight="1">
      <c r="B261" s="50"/>
      <c r="C261" s="51"/>
      <c r="E261" s="46"/>
      <c r="F261" s="46"/>
      <c r="G261" s="46"/>
      <c r="H261" s="46"/>
    </row>
    <row r="262" spans="2:8" ht="30" customHeight="1">
      <c r="B262" s="50"/>
      <c r="C262" s="52"/>
      <c r="E262" s="46"/>
      <c r="F262" s="46"/>
      <c r="G262" s="46"/>
      <c r="H262" s="46"/>
    </row>
    <row r="263" spans="2:8" ht="30" customHeight="1">
      <c r="B263" s="50"/>
      <c r="C263" s="51"/>
      <c r="E263" s="46"/>
      <c r="F263" s="46"/>
      <c r="G263" s="46"/>
      <c r="H263" s="46"/>
    </row>
    <row r="264" spans="2:8" ht="30" customHeight="1">
      <c r="B264" s="50"/>
      <c r="C264" s="51"/>
      <c r="E264" s="46"/>
      <c r="F264" s="46"/>
      <c r="G264" s="46"/>
      <c r="H264" s="46"/>
    </row>
    <row r="265" spans="2:8" ht="30" customHeight="1">
      <c r="B265" s="50"/>
      <c r="C265" s="51"/>
      <c r="E265" s="46"/>
      <c r="F265" s="46"/>
      <c r="G265" s="46"/>
      <c r="H265" s="46"/>
    </row>
    <row r="266" spans="2:8" ht="30" customHeight="1">
      <c r="B266" s="50"/>
      <c r="C266" s="51"/>
      <c r="E266" s="46"/>
      <c r="F266" s="46"/>
      <c r="G266" s="46"/>
      <c r="H266" s="46"/>
    </row>
    <row r="267" spans="2:8" ht="30" customHeight="1">
      <c r="B267" s="50"/>
      <c r="C267" s="51"/>
      <c r="E267" s="46"/>
      <c r="F267" s="46"/>
      <c r="G267" s="46"/>
      <c r="H267" s="46"/>
    </row>
    <row r="268" spans="2:8" ht="30" customHeight="1">
      <c r="B268" s="50"/>
      <c r="C268" s="51"/>
      <c r="E268" s="46"/>
      <c r="F268" s="46"/>
      <c r="G268" s="46"/>
      <c r="H268" s="46"/>
    </row>
    <row r="269" spans="2:8" ht="30" customHeight="1">
      <c r="B269" s="50"/>
      <c r="C269" s="51"/>
      <c r="E269" s="46"/>
      <c r="F269" s="46"/>
      <c r="G269" s="46"/>
      <c r="H269" s="46"/>
    </row>
    <row r="270" spans="2:8" ht="30" customHeight="1">
      <c r="B270" s="50"/>
      <c r="C270" s="51"/>
      <c r="E270" s="46"/>
      <c r="F270" s="46"/>
      <c r="G270" s="46"/>
      <c r="H270" s="46"/>
    </row>
    <row r="271" spans="2:8" ht="30" customHeight="1">
      <c r="B271" s="50"/>
      <c r="C271" s="51"/>
      <c r="E271" s="46"/>
      <c r="F271" s="46"/>
      <c r="G271" s="46"/>
      <c r="H271" s="46"/>
    </row>
    <row r="272" spans="2:8" ht="30" customHeight="1">
      <c r="B272" s="50"/>
      <c r="C272" s="51"/>
      <c r="E272" s="46"/>
      <c r="F272" s="46"/>
      <c r="G272" s="46"/>
      <c r="H272" s="46"/>
    </row>
    <row r="273" spans="2:8" ht="30" customHeight="1">
      <c r="B273" s="50"/>
      <c r="C273" s="51"/>
      <c r="E273" s="46"/>
      <c r="F273" s="46"/>
      <c r="G273" s="46"/>
      <c r="H273" s="46"/>
    </row>
    <row r="274" spans="2:8" ht="30" customHeight="1">
      <c r="B274" s="50"/>
      <c r="C274" s="51"/>
      <c r="E274" s="46"/>
      <c r="F274" s="46"/>
      <c r="G274" s="46"/>
      <c r="H274" s="46"/>
    </row>
    <row r="275" spans="2:8" ht="30" customHeight="1">
      <c r="B275" s="50"/>
      <c r="C275" s="51"/>
      <c r="E275" s="46"/>
      <c r="F275" s="46"/>
      <c r="G275" s="46"/>
      <c r="H275" s="46"/>
    </row>
    <row r="276" spans="2:8" ht="30" customHeight="1">
      <c r="B276" s="50"/>
      <c r="C276" s="52"/>
      <c r="E276" s="46"/>
      <c r="F276" s="46"/>
      <c r="G276" s="46"/>
      <c r="H276" s="46"/>
    </row>
    <row r="277" spans="2:8" ht="30" customHeight="1">
      <c r="B277" s="50"/>
      <c r="C277" s="51"/>
      <c r="E277" s="46"/>
      <c r="F277" s="46"/>
      <c r="G277" s="46"/>
      <c r="H277" s="46"/>
    </row>
    <row r="278" spans="2:8" ht="30" customHeight="1">
      <c r="B278" s="50"/>
      <c r="C278" s="51"/>
      <c r="E278" s="46"/>
      <c r="F278" s="46"/>
      <c r="G278" s="46"/>
      <c r="H278" s="46"/>
    </row>
    <row r="279" spans="2:8" ht="30" customHeight="1">
      <c r="B279" s="50"/>
      <c r="C279" s="51"/>
      <c r="E279" s="46"/>
      <c r="F279" s="46"/>
      <c r="G279" s="46"/>
      <c r="H279" s="46"/>
    </row>
    <row r="280" spans="2:8" ht="30" customHeight="1">
      <c r="B280" s="50"/>
      <c r="C280" s="51"/>
      <c r="E280" s="46"/>
      <c r="F280" s="46"/>
      <c r="G280" s="46"/>
      <c r="H280" s="46"/>
    </row>
    <row r="281" spans="2:8" ht="30" customHeight="1">
      <c r="B281" s="50"/>
      <c r="C281" s="51"/>
      <c r="E281" s="46"/>
      <c r="F281" s="46"/>
      <c r="G281" s="46"/>
      <c r="H281" s="46"/>
    </row>
    <row r="282" spans="2:8" ht="30" customHeight="1">
      <c r="B282" s="50"/>
      <c r="C282" s="51"/>
      <c r="E282" s="46"/>
      <c r="F282" s="46"/>
      <c r="G282" s="46"/>
      <c r="H282" s="46"/>
    </row>
    <row r="283" spans="2:8" ht="30" customHeight="1">
      <c r="B283" s="50"/>
      <c r="C283" s="51"/>
      <c r="E283" s="46"/>
      <c r="F283" s="46"/>
      <c r="G283" s="46"/>
      <c r="H283" s="46"/>
    </row>
    <row r="284" spans="2:8" ht="30" customHeight="1">
      <c r="B284" s="50"/>
      <c r="C284" s="51"/>
      <c r="E284" s="46"/>
      <c r="F284" s="46"/>
      <c r="G284" s="46"/>
      <c r="H284" s="46"/>
    </row>
    <row r="285" spans="2:8" ht="30" customHeight="1">
      <c r="B285" s="50"/>
      <c r="C285" s="51"/>
      <c r="E285" s="46"/>
      <c r="F285" s="46"/>
      <c r="G285" s="46"/>
      <c r="H285" s="46"/>
    </row>
    <row r="286" spans="2:8" ht="30" customHeight="1">
      <c r="B286" s="50"/>
      <c r="C286" s="51"/>
      <c r="E286" s="46"/>
      <c r="F286" s="46"/>
      <c r="G286" s="46"/>
      <c r="H286" s="46"/>
    </row>
    <row r="287" spans="2:8" ht="30" customHeight="1">
      <c r="B287" s="50"/>
      <c r="C287" s="51"/>
      <c r="E287" s="46"/>
      <c r="F287" s="46"/>
      <c r="G287" s="46"/>
      <c r="H287" s="46"/>
    </row>
    <row r="288" spans="2:8" ht="30" customHeight="1">
      <c r="B288" s="50"/>
      <c r="C288" s="51"/>
      <c r="E288" s="46"/>
      <c r="F288" s="46"/>
      <c r="G288" s="46"/>
      <c r="H288" s="46"/>
    </row>
    <row r="289" spans="2:8" ht="30" customHeight="1">
      <c r="B289" s="50"/>
      <c r="C289" s="51"/>
      <c r="E289" s="46"/>
      <c r="F289" s="46"/>
      <c r="G289" s="46"/>
      <c r="H289" s="46"/>
    </row>
    <row r="290" spans="2:8" ht="30" customHeight="1">
      <c r="B290" s="50"/>
      <c r="C290" s="52"/>
      <c r="E290" s="46"/>
      <c r="F290" s="46"/>
      <c r="G290" s="46"/>
      <c r="H290" s="46"/>
    </row>
    <row r="291" spans="2:8" ht="30" customHeight="1">
      <c r="B291" s="50"/>
      <c r="C291" s="51"/>
      <c r="E291" s="46"/>
      <c r="F291" s="46"/>
      <c r="G291" s="46"/>
      <c r="H291" s="46"/>
    </row>
    <row r="292" spans="2:8" ht="30" customHeight="1">
      <c r="B292" s="50"/>
      <c r="C292" s="51"/>
      <c r="E292" s="46"/>
      <c r="F292" s="46"/>
      <c r="G292" s="46"/>
      <c r="H292" s="46"/>
    </row>
    <row r="293" spans="2:8" ht="30" customHeight="1">
      <c r="B293" s="50"/>
      <c r="C293" s="51"/>
      <c r="E293" s="46"/>
      <c r="F293" s="46"/>
      <c r="G293" s="46"/>
      <c r="H293" s="46"/>
    </row>
    <row r="294" spans="2:8" ht="30" customHeight="1">
      <c r="B294" s="50"/>
      <c r="C294" s="51"/>
      <c r="E294" s="46"/>
      <c r="F294" s="46"/>
      <c r="G294" s="46"/>
      <c r="H294" s="46"/>
    </row>
    <row r="295" spans="2:8" ht="30" customHeight="1">
      <c r="B295" s="50"/>
      <c r="C295" s="51"/>
      <c r="E295" s="46"/>
      <c r="F295" s="46"/>
      <c r="G295" s="46"/>
      <c r="H295" s="46"/>
    </row>
    <row r="296" spans="2:8" ht="30" customHeight="1">
      <c r="B296" s="50"/>
      <c r="C296" s="51"/>
      <c r="E296" s="46"/>
      <c r="F296" s="46"/>
      <c r="G296" s="46"/>
      <c r="H296" s="46"/>
    </row>
    <row r="297" spans="2:8" ht="30" customHeight="1">
      <c r="B297" s="50"/>
      <c r="C297" s="51"/>
      <c r="E297" s="46"/>
      <c r="F297" s="46"/>
      <c r="G297" s="46"/>
      <c r="H297" s="46"/>
    </row>
    <row r="298" spans="2:8" ht="30" customHeight="1">
      <c r="B298" s="50"/>
      <c r="C298" s="51"/>
      <c r="E298" s="46"/>
      <c r="F298" s="46"/>
      <c r="G298" s="46"/>
      <c r="H298" s="46"/>
    </row>
    <row r="299" spans="2:8" ht="30" customHeight="1">
      <c r="B299" s="50"/>
      <c r="C299" s="51"/>
      <c r="E299" s="46"/>
      <c r="F299" s="46"/>
      <c r="G299" s="46"/>
      <c r="H299" s="46"/>
    </row>
    <row r="300" spans="2:8" ht="30" customHeight="1">
      <c r="B300" s="50"/>
      <c r="C300" s="51"/>
      <c r="E300" s="46"/>
      <c r="F300" s="46"/>
      <c r="G300" s="46"/>
      <c r="H300" s="46"/>
    </row>
    <row r="301" spans="2:8" ht="30" customHeight="1">
      <c r="B301" s="50"/>
      <c r="C301" s="51"/>
      <c r="E301" s="46"/>
      <c r="F301" s="46"/>
      <c r="G301" s="46"/>
      <c r="H301" s="46"/>
    </row>
    <row r="302" spans="2:8" ht="30" customHeight="1">
      <c r="B302" s="50"/>
      <c r="C302" s="51"/>
      <c r="E302" s="46"/>
      <c r="F302" s="46"/>
      <c r="G302" s="46"/>
      <c r="H302" s="46"/>
    </row>
    <row r="303" spans="2:8" ht="30" customHeight="1">
      <c r="B303" s="50"/>
      <c r="C303" s="51"/>
      <c r="E303" s="46"/>
      <c r="F303" s="46"/>
      <c r="G303" s="46"/>
      <c r="H303" s="46"/>
    </row>
    <row r="304" spans="2:8" ht="30" customHeight="1">
      <c r="B304" s="50"/>
      <c r="C304" s="52"/>
      <c r="E304" s="46"/>
      <c r="F304" s="46"/>
      <c r="G304" s="46"/>
      <c r="H304" s="46"/>
    </row>
    <row r="305" spans="2:8" ht="30" customHeight="1">
      <c r="B305" s="50"/>
      <c r="C305" s="51"/>
      <c r="E305" s="46"/>
      <c r="F305" s="46"/>
      <c r="G305" s="46"/>
      <c r="H305" s="46"/>
    </row>
    <row r="306" spans="2:8" ht="30" customHeight="1">
      <c r="B306" s="50"/>
      <c r="C306" s="51"/>
      <c r="E306" s="46"/>
      <c r="F306" s="46"/>
      <c r="G306" s="46"/>
      <c r="H306" s="46"/>
    </row>
    <row r="307" spans="2:8" ht="30" customHeight="1">
      <c r="B307" s="50"/>
      <c r="C307" s="51"/>
      <c r="E307" s="46"/>
      <c r="F307" s="46"/>
      <c r="G307" s="46"/>
      <c r="H307" s="46"/>
    </row>
    <row r="308" spans="2:8" ht="30" customHeight="1">
      <c r="B308" s="50"/>
      <c r="C308" s="51"/>
      <c r="E308" s="46"/>
      <c r="F308" s="46"/>
      <c r="G308" s="46"/>
      <c r="H308" s="46"/>
    </row>
    <row r="309" spans="2:8" ht="30" customHeight="1">
      <c r="B309" s="50"/>
      <c r="C309" s="51"/>
      <c r="E309" s="46"/>
      <c r="F309" s="46"/>
      <c r="G309" s="46"/>
      <c r="H309" s="46"/>
    </row>
    <row r="310" spans="2:8" ht="30" customHeight="1">
      <c r="B310" s="50"/>
      <c r="C310" s="51"/>
      <c r="E310" s="46"/>
      <c r="F310" s="46"/>
      <c r="G310" s="46"/>
      <c r="H310" s="46"/>
    </row>
    <row r="311" spans="2:8" ht="30" customHeight="1">
      <c r="B311" s="50"/>
      <c r="C311" s="51"/>
      <c r="E311" s="46"/>
      <c r="F311" s="46"/>
      <c r="G311" s="46"/>
      <c r="H311" s="46"/>
    </row>
    <row r="312" spans="2:8" ht="30" customHeight="1">
      <c r="B312" s="50"/>
      <c r="C312" s="51"/>
      <c r="E312" s="46"/>
      <c r="F312" s="46"/>
      <c r="G312" s="46"/>
      <c r="H312" s="46"/>
    </row>
    <row r="313" spans="2:8" ht="30" customHeight="1">
      <c r="B313" s="50"/>
      <c r="C313" s="51"/>
      <c r="E313" s="46"/>
      <c r="F313" s="46"/>
      <c r="G313" s="46"/>
      <c r="H313" s="46"/>
    </row>
    <row r="314" spans="2:8" ht="30" customHeight="1">
      <c r="B314" s="50"/>
      <c r="C314" s="51"/>
      <c r="E314" s="46"/>
      <c r="F314" s="46"/>
      <c r="G314" s="46"/>
      <c r="H314" s="46"/>
    </row>
    <row r="315" spans="2:8" ht="30" customHeight="1">
      <c r="B315" s="50"/>
      <c r="C315" s="51"/>
      <c r="E315" s="46"/>
      <c r="F315" s="46"/>
      <c r="G315" s="46"/>
      <c r="H315" s="46"/>
    </row>
    <row r="316" spans="2:8" ht="30" customHeight="1">
      <c r="B316" s="50"/>
      <c r="C316" s="51"/>
      <c r="E316" s="46"/>
      <c r="F316" s="46"/>
      <c r="G316" s="46"/>
      <c r="H316" s="46"/>
    </row>
    <row r="317" spans="2:8" ht="30" customHeight="1">
      <c r="B317" s="50"/>
      <c r="C317" s="51"/>
      <c r="E317" s="46"/>
      <c r="F317" s="46"/>
      <c r="G317" s="46"/>
      <c r="H317" s="46"/>
    </row>
    <row r="318" spans="2:8" ht="30" customHeight="1">
      <c r="B318" s="50"/>
      <c r="C318" s="52"/>
      <c r="E318" s="46"/>
      <c r="F318" s="46"/>
      <c r="G318" s="46"/>
      <c r="H318" s="46"/>
    </row>
    <row r="319" spans="2:8" ht="30" customHeight="1">
      <c r="B319" s="50"/>
      <c r="C319" s="51"/>
      <c r="E319" s="46"/>
      <c r="F319" s="46"/>
      <c r="G319" s="46"/>
      <c r="H319" s="46"/>
    </row>
    <row r="320" spans="2:8" ht="30" customHeight="1">
      <c r="B320" s="50"/>
      <c r="C320" s="51"/>
      <c r="E320" s="46"/>
      <c r="F320" s="46"/>
      <c r="G320" s="46"/>
      <c r="H320" s="46"/>
    </row>
    <row r="321" spans="2:8" ht="30" customHeight="1">
      <c r="B321" s="50"/>
      <c r="C321" s="51"/>
      <c r="E321" s="46"/>
      <c r="F321" s="46"/>
      <c r="G321" s="46"/>
      <c r="H321" s="46"/>
    </row>
    <row r="322" spans="2:8" ht="30" customHeight="1">
      <c r="B322" s="50"/>
      <c r="C322" s="51"/>
      <c r="E322" s="46"/>
      <c r="F322" s="46"/>
      <c r="G322" s="46"/>
      <c r="H322" s="46"/>
    </row>
    <row r="323" spans="2:8" ht="30" customHeight="1">
      <c r="B323" s="50"/>
      <c r="C323" s="51"/>
      <c r="E323" s="46"/>
      <c r="F323" s="46"/>
      <c r="G323" s="46"/>
      <c r="H323" s="46"/>
    </row>
    <row r="324" spans="2:8" ht="30" customHeight="1">
      <c r="B324" s="50"/>
      <c r="C324" s="51"/>
      <c r="E324" s="46"/>
      <c r="F324" s="46"/>
      <c r="G324" s="46"/>
      <c r="H324" s="46"/>
    </row>
    <row r="325" spans="2:8" ht="30" customHeight="1">
      <c r="B325" s="50"/>
      <c r="C325" s="51"/>
      <c r="E325" s="46"/>
      <c r="F325" s="46"/>
      <c r="G325" s="46"/>
      <c r="H325" s="46"/>
    </row>
    <row r="326" spans="2:8" ht="30" customHeight="1">
      <c r="B326" s="50"/>
      <c r="C326" s="51"/>
      <c r="E326" s="46"/>
      <c r="F326" s="46"/>
      <c r="G326" s="46"/>
      <c r="H326" s="46"/>
    </row>
    <row r="327" spans="2:8" ht="30" customHeight="1">
      <c r="B327" s="50"/>
      <c r="C327" s="51"/>
      <c r="E327" s="46"/>
      <c r="F327" s="46"/>
      <c r="G327" s="46"/>
      <c r="H327" s="46"/>
    </row>
    <row r="328" spans="2:8" ht="30" customHeight="1">
      <c r="B328" s="50"/>
      <c r="C328" s="51"/>
      <c r="E328" s="46"/>
      <c r="F328" s="46"/>
      <c r="G328" s="46"/>
      <c r="H328" s="46"/>
    </row>
    <row r="329" spans="2:8" ht="30" customHeight="1">
      <c r="B329" s="50"/>
      <c r="C329" s="51"/>
      <c r="E329" s="46"/>
      <c r="F329" s="46"/>
      <c r="G329" s="46"/>
      <c r="H329" s="46"/>
    </row>
    <row r="330" spans="2:8" ht="30" customHeight="1">
      <c r="B330" s="50"/>
      <c r="C330" s="51"/>
      <c r="E330" s="46"/>
      <c r="F330" s="46"/>
      <c r="G330" s="46"/>
      <c r="H330" s="46"/>
    </row>
    <row r="331" spans="2:8" ht="30" customHeight="1">
      <c r="B331" s="50"/>
      <c r="C331" s="51"/>
      <c r="E331" s="46"/>
      <c r="F331" s="46"/>
      <c r="G331" s="46"/>
      <c r="H331" s="46"/>
    </row>
    <row r="332" spans="2:8" ht="30" customHeight="1">
      <c r="B332" s="50"/>
      <c r="C332" s="52"/>
      <c r="E332" s="46"/>
      <c r="F332" s="46"/>
      <c r="G332" s="46"/>
      <c r="H332" s="46"/>
    </row>
    <row r="333" spans="2:8" ht="30" customHeight="1">
      <c r="B333" s="50"/>
      <c r="C333" s="51"/>
      <c r="E333" s="46"/>
      <c r="F333" s="46"/>
      <c r="G333" s="46"/>
      <c r="H333" s="46"/>
    </row>
    <row r="334" spans="2:8" ht="30" customHeight="1">
      <c r="B334" s="50"/>
      <c r="C334" s="51"/>
      <c r="E334" s="46"/>
      <c r="F334" s="46"/>
      <c r="G334" s="46"/>
      <c r="H334" s="46"/>
    </row>
    <row r="335" spans="2:8" ht="30" customHeight="1">
      <c r="B335" s="50"/>
      <c r="C335" s="51"/>
      <c r="E335" s="46"/>
      <c r="F335" s="46"/>
      <c r="G335" s="46"/>
      <c r="H335" s="46"/>
    </row>
    <row r="336" spans="2:8" ht="30" customHeight="1">
      <c r="B336" s="50"/>
      <c r="C336" s="51"/>
      <c r="E336" s="46"/>
      <c r="F336" s="46"/>
      <c r="G336" s="46"/>
      <c r="H336" s="46"/>
    </row>
    <row r="337" spans="2:8" ht="30" customHeight="1">
      <c r="B337" s="50"/>
      <c r="C337" s="51"/>
      <c r="E337" s="46"/>
      <c r="F337" s="46"/>
      <c r="G337" s="46"/>
      <c r="H337" s="46"/>
    </row>
    <row r="338" spans="2:8" ht="30" customHeight="1">
      <c r="B338" s="50"/>
      <c r="C338" s="51"/>
      <c r="E338" s="46"/>
      <c r="F338" s="46"/>
      <c r="G338" s="46"/>
      <c r="H338" s="46"/>
    </row>
    <row r="339" spans="2:8" ht="30" customHeight="1">
      <c r="B339" s="50"/>
      <c r="C339" s="51"/>
      <c r="E339" s="46"/>
      <c r="F339" s="46"/>
      <c r="G339" s="46"/>
      <c r="H339" s="46"/>
    </row>
    <row r="340" spans="2:8" ht="30" customHeight="1">
      <c r="B340" s="50"/>
      <c r="C340" s="51"/>
      <c r="E340" s="46"/>
      <c r="F340" s="46"/>
      <c r="G340" s="46"/>
      <c r="H340" s="46"/>
    </row>
    <row r="341" spans="2:8" ht="30" customHeight="1">
      <c r="B341" s="50"/>
      <c r="C341" s="51"/>
      <c r="E341" s="46"/>
      <c r="F341" s="46"/>
      <c r="G341" s="46"/>
      <c r="H341" s="46"/>
    </row>
    <row r="342" spans="2:8" ht="30" customHeight="1">
      <c r="B342" s="50"/>
      <c r="C342" s="51"/>
      <c r="E342" s="46"/>
      <c r="F342" s="46"/>
      <c r="G342" s="46"/>
      <c r="H342" s="46"/>
    </row>
    <row r="343" spans="2:8" ht="30" customHeight="1">
      <c r="B343" s="50"/>
      <c r="C343" s="51"/>
      <c r="E343" s="46"/>
      <c r="F343" s="46"/>
      <c r="G343" s="46"/>
      <c r="H343" s="46"/>
    </row>
    <row r="344" spans="2:8" ht="30" customHeight="1">
      <c r="B344" s="50"/>
      <c r="C344" s="51"/>
      <c r="E344" s="46"/>
      <c r="F344" s="46"/>
      <c r="G344" s="46"/>
      <c r="H344" s="46"/>
    </row>
    <row r="345" spans="2:8" ht="30" customHeight="1">
      <c r="B345" s="50"/>
      <c r="C345" s="51"/>
      <c r="E345" s="46"/>
      <c r="F345" s="46"/>
      <c r="G345" s="46"/>
      <c r="H345" s="46"/>
    </row>
    <row r="346" spans="2:8" ht="30" customHeight="1">
      <c r="B346" s="50"/>
      <c r="C346" s="52"/>
      <c r="E346" s="46"/>
      <c r="F346" s="46"/>
      <c r="G346" s="46"/>
      <c r="H346" s="46"/>
    </row>
    <row r="347" spans="2:8" ht="30" customHeight="1">
      <c r="B347" s="50"/>
      <c r="C347" s="51"/>
      <c r="E347" s="46"/>
      <c r="F347" s="46"/>
      <c r="G347" s="46"/>
      <c r="H347" s="46"/>
    </row>
    <row r="348" spans="2:8" ht="30" customHeight="1">
      <c r="B348" s="50"/>
      <c r="C348" s="51"/>
      <c r="E348" s="46"/>
      <c r="F348" s="46"/>
      <c r="G348" s="46"/>
      <c r="H348" s="46"/>
    </row>
    <row r="349" spans="2:8" ht="30" customHeight="1">
      <c r="B349" s="50"/>
      <c r="C349" s="51"/>
      <c r="E349" s="46"/>
      <c r="F349" s="46"/>
      <c r="G349" s="46"/>
      <c r="H349" s="46"/>
    </row>
    <row r="350" spans="2:8" ht="30" customHeight="1">
      <c r="B350" s="50"/>
      <c r="C350" s="51"/>
      <c r="E350" s="46"/>
      <c r="F350" s="46"/>
      <c r="G350" s="46"/>
      <c r="H350" s="46"/>
    </row>
    <row r="351" spans="2:8" ht="30" customHeight="1">
      <c r="B351" s="50"/>
      <c r="C351" s="51"/>
      <c r="E351" s="46"/>
      <c r="F351" s="46"/>
      <c r="G351" s="46"/>
      <c r="H351" s="46"/>
    </row>
    <row r="352" spans="2:8" ht="30" customHeight="1">
      <c r="B352" s="50"/>
      <c r="C352" s="51"/>
      <c r="E352" s="46"/>
      <c r="F352" s="46"/>
      <c r="G352" s="46"/>
      <c r="H352" s="46"/>
    </row>
    <row r="353" spans="2:8" ht="30" customHeight="1">
      <c r="B353" s="50"/>
      <c r="C353" s="51"/>
      <c r="E353" s="46"/>
      <c r="F353" s="46"/>
      <c r="G353" s="46"/>
      <c r="H353" s="46"/>
    </row>
    <row r="354" spans="2:8" ht="30" customHeight="1">
      <c r="B354" s="50"/>
      <c r="C354" s="51"/>
      <c r="E354" s="46"/>
      <c r="F354" s="46"/>
      <c r="G354" s="46"/>
      <c r="H354" s="46"/>
    </row>
    <row r="355" spans="2:8" ht="30" customHeight="1">
      <c r="B355" s="50"/>
      <c r="C355" s="51"/>
      <c r="E355" s="46"/>
      <c r="F355" s="46"/>
      <c r="G355" s="46"/>
      <c r="H355" s="46"/>
    </row>
    <row r="356" spans="2:8" ht="30" customHeight="1">
      <c r="B356" s="50"/>
      <c r="C356" s="51"/>
      <c r="E356" s="46"/>
      <c r="F356" s="46"/>
      <c r="G356" s="46"/>
      <c r="H356" s="46"/>
    </row>
    <row r="357" spans="2:8" ht="30" customHeight="1">
      <c r="B357" s="50"/>
      <c r="C357" s="51"/>
      <c r="E357" s="46"/>
      <c r="F357" s="46"/>
      <c r="G357" s="46"/>
      <c r="H357" s="46"/>
    </row>
    <row r="358" spans="2:8" ht="30" customHeight="1">
      <c r="B358" s="50"/>
      <c r="C358" s="51"/>
      <c r="E358" s="46"/>
      <c r="F358" s="46"/>
      <c r="G358" s="46"/>
      <c r="H358" s="46"/>
    </row>
    <row r="359" spans="2:8" ht="30" customHeight="1">
      <c r="B359" s="50"/>
      <c r="C359" s="51"/>
      <c r="E359" s="46"/>
      <c r="F359" s="46"/>
      <c r="G359" s="46"/>
      <c r="H359" s="46"/>
    </row>
    <row r="360" spans="2:8" ht="30" customHeight="1">
      <c r="B360" s="50"/>
      <c r="C360" s="52"/>
      <c r="E360" s="46"/>
      <c r="F360" s="46"/>
      <c r="G360" s="46"/>
      <c r="H360" s="46"/>
    </row>
    <row r="361" spans="2:8" ht="30" customHeight="1">
      <c r="B361" s="50"/>
      <c r="C361" s="51"/>
      <c r="E361" s="46"/>
      <c r="F361" s="46"/>
      <c r="G361" s="46"/>
      <c r="H361" s="46"/>
    </row>
    <row r="362" spans="2:8" ht="30" customHeight="1">
      <c r="B362" s="50"/>
      <c r="C362" s="51"/>
      <c r="E362" s="46"/>
      <c r="F362" s="46"/>
      <c r="G362" s="46"/>
      <c r="H362" s="46"/>
    </row>
    <row r="363" spans="2:8" ht="30" customHeight="1">
      <c r="B363" s="50"/>
      <c r="C363" s="51"/>
      <c r="E363" s="46"/>
      <c r="F363" s="46"/>
      <c r="G363" s="46"/>
      <c r="H363" s="46"/>
    </row>
    <row r="364" spans="2:8" ht="30" customHeight="1">
      <c r="B364" s="50"/>
      <c r="C364" s="51"/>
      <c r="E364" s="46"/>
      <c r="F364" s="46"/>
      <c r="G364" s="46"/>
      <c r="H364" s="46"/>
    </row>
    <row r="365" spans="2:8" ht="30" customHeight="1">
      <c r="B365" s="50"/>
      <c r="C365" s="51"/>
      <c r="E365" s="46"/>
      <c r="F365" s="46"/>
      <c r="G365" s="46"/>
      <c r="H365" s="46"/>
    </row>
    <row r="366" spans="2:8" ht="30" customHeight="1">
      <c r="B366" s="50"/>
      <c r="C366" s="51"/>
      <c r="E366" s="46"/>
      <c r="F366" s="46"/>
      <c r="G366" s="46"/>
      <c r="H366" s="46"/>
    </row>
    <row r="367" spans="2:8" ht="30" customHeight="1">
      <c r="B367" s="50"/>
      <c r="C367" s="51"/>
      <c r="E367" s="46"/>
      <c r="F367" s="46"/>
      <c r="G367" s="46"/>
      <c r="H367" s="46"/>
    </row>
    <row r="368" spans="2:8" ht="30" customHeight="1">
      <c r="B368" s="50"/>
      <c r="C368" s="51"/>
      <c r="E368" s="46"/>
      <c r="F368" s="46"/>
      <c r="G368" s="46"/>
      <c r="H368" s="46"/>
    </row>
    <row r="369" spans="2:8" ht="30" customHeight="1">
      <c r="B369" s="50"/>
      <c r="C369" s="51"/>
      <c r="E369" s="46"/>
      <c r="F369" s="46"/>
      <c r="G369" s="46"/>
      <c r="H369" s="46"/>
    </row>
    <row r="370" spans="2:8" ht="30" customHeight="1">
      <c r="B370" s="50"/>
      <c r="C370" s="51"/>
      <c r="E370" s="46"/>
      <c r="F370" s="46"/>
      <c r="G370" s="46"/>
      <c r="H370" s="46"/>
    </row>
    <row r="371" spans="2:8" ht="30" customHeight="1">
      <c r="B371" s="50"/>
      <c r="C371" s="51"/>
      <c r="E371" s="46"/>
      <c r="F371" s="46"/>
      <c r="G371" s="46"/>
      <c r="H371" s="46"/>
    </row>
    <row r="372" spans="2:8" ht="30" customHeight="1">
      <c r="B372" s="50"/>
      <c r="C372" s="51"/>
      <c r="E372" s="46"/>
      <c r="F372" s="46"/>
      <c r="G372" s="46"/>
      <c r="H372" s="46"/>
    </row>
    <row r="373" spans="2:8" ht="30" customHeight="1">
      <c r="B373" s="50"/>
      <c r="C373" s="51"/>
      <c r="E373" s="46"/>
      <c r="F373" s="46"/>
      <c r="G373" s="46"/>
      <c r="H373" s="46"/>
    </row>
    <row r="374" spans="2:8" ht="30" customHeight="1">
      <c r="B374" s="50"/>
      <c r="C374" s="52"/>
      <c r="E374" s="46"/>
      <c r="F374" s="46"/>
      <c r="G374" s="46"/>
      <c r="H374" s="46"/>
    </row>
    <row r="375" spans="2:8" ht="30" customHeight="1">
      <c r="B375" s="50"/>
      <c r="C375" s="51"/>
      <c r="E375" s="46"/>
      <c r="F375" s="46"/>
      <c r="G375" s="46"/>
      <c r="H375" s="46"/>
    </row>
    <row r="376" spans="2:8" ht="30" customHeight="1">
      <c r="B376" s="50"/>
      <c r="C376" s="51"/>
      <c r="E376" s="46"/>
      <c r="F376" s="46"/>
      <c r="G376" s="46"/>
      <c r="H376" s="46"/>
    </row>
    <row r="377" spans="2:8" ht="30" customHeight="1">
      <c r="B377" s="50"/>
      <c r="C377" s="51"/>
      <c r="E377" s="46"/>
      <c r="F377" s="46"/>
      <c r="G377" s="46"/>
      <c r="H377" s="46"/>
    </row>
    <row r="378" spans="2:8" ht="30" customHeight="1">
      <c r="B378" s="50"/>
      <c r="C378" s="51"/>
      <c r="E378" s="46"/>
      <c r="F378" s="46"/>
      <c r="G378" s="46"/>
      <c r="H378" s="46"/>
    </row>
    <row r="379" spans="2:8" ht="30" customHeight="1">
      <c r="B379" s="50"/>
      <c r="C379" s="51"/>
      <c r="E379" s="46"/>
      <c r="F379" s="46"/>
      <c r="G379" s="46"/>
      <c r="H379" s="46"/>
    </row>
    <row r="380" spans="2:8" ht="30" customHeight="1">
      <c r="B380" s="50"/>
      <c r="C380" s="51"/>
      <c r="E380" s="46"/>
      <c r="F380" s="46"/>
      <c r="G380" s="46"/>
      <c r="H380" s="46"/>
    </row>
    <row r="381" spans="2:8" ht="30" customHeight="1">
      <c r="B381" s="50"/>
      <c r="C381" s="51"/>
      <c r="E381" s="46"/>
      <c r="F381" s="46"/>
      <c r="G381" s="46"/>
      <c r="H381" s="46"/>
    </row>
    <row r="382" spans="2:8" ht="30" customHeight="1">
      <c r="B382" s="50"/>
      <c r="C382" s="51"/>
      <c r="E382" s="46"/>
      <c r="F382" s="46"/>
      <c r="G382" s="46"/>
      <c r="H382" s="46"/>
    </row>
    <row r="383" spans="2:8" ht="30" customHeight="1">
      <c r="B383" s="50"/>
      <c r="C383" s="51"/>
      <c r="E383" s="46"/>
      <c r="F383" s="46"/>
      <c r="G383" s="46"/>
      <c r="H383" s="46"/>
    </row>
    <row r="384" spans="2:8" ht="30" customHeight="1">
      <c r="B384" s="50"/>
      <c r="C384" s="51"/>
      <c r="E384" s="46"/>
      <c r="F384" s="46"/>
      <c r="G384" s="46"/>
      <c r="H384" s="46"/>
    </row>
    <row r="385" spans="2:8" ht="30" customHeight="1">
      <c r="B385" s="50"/>
      <c r="C385" s="51"/>
      <c r="E385" s="46"/>
      <c r="F385" s="46"/>
      <c r="G385" s="46"/>
      <c r="H385" s="46"/>
    </row>
    <row r="386" spans="2:8" ht="30" customHeight="1">
      <c r="B386" s="50"/>
      <c r="C386" s="51"/>
      <c r="E386" s="46"/>
      <c r="F386" s="46"/>
      <c r="G386" s="46"/>
      <c r="H386" s="46"/>
    </row>
    <row r="387" spans="2:8" ht="30" customHeight="1">
      <c r="B387" s="50"/>
      <c r="C387" s="51"/>
      <c r="E387" s="46"/>
      <c r="F387" s="46"/>
      <c r="G387" s="46"/>
      <c r="H387" s="46"/>
    </row>
    <row r="388" spans="2:8" ht="30" customHeight="1">
      <c r="B388" s="50"/>
      <c r="C388" s="52"/>
      <c r="E388" s="46"/>
      <c r="F388" s="46"/>
      <c r="G388" s="46"/>
      <c r="H388" s="46"/>
    </row>
    <row r="389" spans="2:8" ht="30" customHeight="1">
      <c r="B389" s="50"/>
      <c r="C389" s="51"/>
      <c r="E389" s="46"/>
      <c r="F389" s="46"/>
      <c r="G389" s="46"/>
      <c r="H389" s="46"/>
    </row>
    <row r="390" spans="2:8" ht="30" customHeight="1">
      <c r="B390" s="50"/>
      <c r="C390" s="51"/>
      <c r="E390" s="46"/>
      <c r="F390" s="46"/>
      <c r="G390" s="46"/>
      <c r="H390" s="46"/>
    </row>
    <row r="391" spans="2:8" ht="30" customHeight="1">
      <c r="B391" s="50"/>
      <c r="C391" s="51"/>
      <c r="E391" s="46"/>
      <c r="F391" s="46"/>
      <c r="G391" s="46"/>
      <c r="H391" s="46"/>
    </row>
    <row r="392" spans="2:8" ht="30" customHeight="1">
      <c r="B392" s="50"/>
      <c r="C392" s="51"/>
      <c r="E392" s="46"/>
      <c r="F392" s="46"/>
      <c r="G392" s="46"/>
      <c r="H392" s="46"/>
    </row>
    <row r="393" spans="2:8" ht="30" customHeight="1">
      <c r="B393" s="50"/>
      <c r="C393" s="51"/>
      <c r="E393" s="46"/>
      <c r="F393" s="46"/>
      <c r="G393" s="46"/>
      <c r="H393" s="46"/>
    </row>
    <row r="394" spans="2:8" ht="30" customHeight="1">
      <c r="B394" s="50"/>
      <c r="C394" s="51"/>
      <c r="E394" s="46"/>
      <c r="F394" s="46"/>
      <c r="G394" s="46"/>
      <c r="H394" s="46"/>
    </row>
    <row r="395" spans="2:8" ht="30" customHeight="1">
      <c r="B395" s="50"/>
      <c r="C395" s="51"/>
      <c r="E395" s="46"/>
      <c r="F395" s="46"/>
      <c r="G395" s="46"/>
      <c r="H395" s="46"/>
    </row>
    <row r="396" spans="2:8" ht="30" customHeight="1">
      <c r="B396" s="50"/>
      <c r="C396" s="51"/>
      <c r="E396" s="46"/>
      <c r="F396" s="46"/>
      <c r="G396" s="46"/>
      <c r="H396" s="46"/>
    </row>
    <row r="397" spans="2:8" ht="30" customHeight="1">
      <c r="B397" s="50"/>
      <c r="C397" s="51"/>
      <c r="E397" s="46"/>
      <c r="F397" s="46"/>
      <c r="G397" s="46"/>
      <c r="H397" s="46"/>
    </row>
    <row r="398" spans="2:8" ht="30" customHeight="1">
      <c r="B398" s="50"/>
      <c r="C398" s="51"/>
      <c r="E398" s="46"/>
      <c r="F398" s="46"/>
      <c r="G398" s="46"/>
      <c r="H398" s="46"/>
    </row>
    <row r="399" spans="2:8" ht="30" customHeight="1">
      <c r="B399" s="50"/>
      <c r="C399" s="51"/>
      <c r="E399" s="46"/>
      <c r="F399" s="46"/>
      <c r="G399" s="46"/>
      <c r="H399" s="46"/>
    </row>
    <row r="400" spans="2:8" ht="30" customHeight="1">
      <c r="B400" s="50"/>
      <c r="C400" s="51"/>
      <c r="E400" s="46"/>
      <c r="F400" s="46"/>
      <c r="G400" s="46"/>
      <c r="H400" s="46"/>
    </row>
    <row r="401" spans="2:8" ht="30" customHeight="1">
      <c r="B401" s="50"/>
      <c r="C401" s="51"/>
      <c r="E401" s="46"/>
      <c r="F401" s="46"/>
      <c r="G401" s="46"/>
      <c r="H401" s="46"/>
    </row>
    <row r="402" spans="2:8" ht="30" customHeight="1">
      <c r="B402" s="50"/>
      <c r="C402" s="52"/>
      <c r="E402" s="46"/>
      <c r="F402" s="46"/>
      <c r="G402" s="46"/>
      <c r="H402" s="46"/>
    </row>
    <row r="403" spans="2:8" ht="30" customHeight="1">
      <c r="B403" s="50"/>
      <c r="C403" s="51"/>
      <c r="E403" s="46"/>
      <c r="F403" s="46"/>
      <c r="G403" s="46"/>
      <c r="H403" s="46"/>
    </row>
    <row r="404" spans="2:8" ht="30" customHeight="1">
      <c r="B404" s="50"/>
      <c r="C404" s="51"/>
      <c r="E404" s="46"/>
      <c r="F404" s="46"/>
      <c r="G404" s="46"/>
      <c r="H404" s="46"/>
    </row>
    <row r="405" spans="2:8" ht="30" customHeight="1">
      <c r="B405" s="50"/>
      <c r="C405" s="51"/>
      <c r="E405" s="46"/>
      <c r="F405" s="46"/>
      <c r="G405" s="46"/>
      <c r="H405" s="46"/>
    </row>
    <row r="406" spans="2:8" ht="30" customHeight="1">
      <c r="B406" s="50"/>
      <c r="C406" s="51"/>
      <c r="E406" s="46"/>
      <c r="F406" s="46"/>
      <c r="G406" s="46"/>
      <c r="H406" s="46"/>
    </row>
    <row r="407" spans="2:8" ht="30" customHeight="1">
      <c r="B407" s="50"/>
      <c r="C407" s="51"/>
      <c r="E407" s="46"/>
      <c r="F407" s="46"/>
      <c r="G407" s="46"/>
      <c r="H407" s="46"/>
    </row>
    <row r="408" spans="2:8" ht="30" customHeight="1">
      <c r="B408" s="50"/>
      <c r="C408" s="51"/>
      <c r="E408" s="46"/>
      <c r="F408" s="46"/>
      <c r="G408" s="46"/>
      <c r="H408" s="46"/>
    </row>
    <row r="409" spans="2:8" ht="30" customHeight="1">
      <c r="B409" s="50"/>
      <c r="C409" s="51"/>
      <c r="E409" s="46"/>
      <c r="F409" s="46"/>
      <c r="G409" s="46"/>
      <c r="H409" s="46"/>
    </row>
    <row r="410" spans="2:8" ht="30" customHeight="1">
      <c r="B410" s="50"/>
      <c r="C410" s="51"/>
      <c r="E410" s="46"/>
      <c r="F410" s="46"/>
      <c r="G410" s="46"/>
      <c r="H410" s="46"/>
    </row>
    <row r="411" spans="2:8" ht="30" customHeight="1">
      <c r="B411" s="50"/>
      <c r="C411" s="51"/>
      <c r="E411" s="46"/>
      <c r="F411" s="46"/>
      <c r="G411" s="46"/>
      <c r="H411" s="46"/>
    </row>
    <row r="412" spans="2:8" ht="30" customHeight="1">
      <c r="B412" s="50"/>
      <c r="C412" s="51"/>
      <c r="E412" s="46"/>
      <c r="F412" s="46"/>
      <c r="G412" s="46"/>
      <c r="H412" s="46"/>
    </row>
    <row r="413" spans="2:8" ht="30" customHeight="1">
      <c r="B413" s="50"/>
      <c r="C413" s="51"/>
      <c r="E413" s="46"/>
      <c r="F413" s="46"/>
      <c r="G413" s="46"/>
      <c r="H413" s="46"/>
    </row>
    <row r="414" spans="2:8" ht="30" customHeight="1">
      <c r="B414" s="50"/>
      <c r="C414" s="51"/>
      <c r="E414" s="46"/>
      <c r="F414" s="46"/>
      <c r="G414" s="46"/>
      <c r="H414" s="46"/>
    </row>
    <row r="415" spans="2:8" ht="30" customHeight="1">
      <c r="B415" s="50"/>
      <c r="C415" s="51"/>
      <c r="E415" s="46"/>
      <c r="F415" s="46"/>
      <c r="G415" s="46"/>
      <c r="H415" s="46"/>
    </row>
    <row r="416" spans="2:8" ht="30" customHeight="1">
      <c r="B416" s="50"/>
      <c r="C416" s="52"/>
      <c r="E416" s="46"/>
      <c r="F416" s="46"/>
      <c r="G416" s="46"/>
      <c r="H416" s="46"/>
    </row>
    <row r="417" spans="2:8" ht="30" customHeight="1">
      <c r="B417" s="50"/>
      <c r="C417" s="51"/>
      <c r="E417" s="46"/>
      <c r="F417" s="46"/>
      <c r="G417" s="46"/>
      <c r="H417" s="46"/>
    </row>
    <row r="418" spans="2:8" ht="30" customHeight="1">
      <c r="B418" s="50"/>
      <c r="C418" s="51"/>
      <c r="E418" s="46"/>
      <c r="F418" s="46"/>
      <c r="G418" s="46"/>
      <c r="H418" s="46"/>
    </row>
    <row r="419" spans="2:8" ht="30" customHeight="1">
      <c r="B419" s="50"/>
      <c r="C419" s="51"/>
      <c r="E419" s="46"/>
      <c r="F419" s="46"/>
      <c r="G419" s="46"/>
      <c r="H419" s="46"/>
    </row>
    <row r="420" spans="2:8" ht="30" customHeight="1">
      <c r="B420" s="50"/>
      <c r="C420" s="51"/>
      <c r="E420" s="46"/>
      <c r="F420" s="46"/>
      <c r="G420" s="46"/>
      <c r="H420" s="46"/>
    </row>
    <row r="421" spans="2:8" ht="30" customHeight="1">
      <c r="B421" s="50"/>
      <c r="C421" s="51"/>
      <c r="E421" s="46"/>
      <c r="F421" s="46"/>
      <c r="G421" s="46"/>
      <c r="H421" s="46"/>
    </row>
    <row r="422" spans="2:8" ht="30" customHeight="1">
      <c r="B422" s="50"/>
      <c r="C422" s="51"/>
      <c r="E422" s="46"/>
      <c r="F422" s="46"/>
      <c r="G422" s="46"/>
      <c r="H422" s="46"/>
    </row>
    <row r="423" spans="2:8" ht="30" customHeight="1">
      <c r="B423" s="50"/>
      <c r="C423" s="51"/>
      <c r="E423" s="46"/>
      <c r="F423" s="46"/>
      <c r="G423" s="46"/>
      <c r="H423" s="46"/>
    </row>
    <row r="424" spans="2:8" ht="30" customHeight="1">
      <c r="B424" s="50"/>
      <c r="C424" s="51"/>
      <c r="E424" s="46"/>
      <c r="F424" s="46"/>
      <c r="G424" s="46"/>
      <c r="H424" s="46"/>
    </row>
    <row r="425" spans="2:8" ht="30" customHeight="1">
      <c r="B425" s="50"/>
      <c r="C425" s="51"/>
      <c r="E425" s="46"/>
      <c r="F425" s="46"/>
      <c r="G425" s="46"/>
      <c r="H425" s="46"/>
    </row>
    <row r="426" spans="2:8" ht="30" customHeight="1">
      <c r="B426" s="50"/>
      <c r="C426" s="51"/>
      <c r="E426" s="46"/>
      <c r="F426" s="46"/>
      <c r="G426" s="46"/>
      <c r="H426" s="46"/>
    </row>
    <row r="427" spans="2:8" ht="30" customHeight="1">
      <c r="B427" s="50"/>
      <c r="C427" s="51"/>
      <c r="E427" s="46"/>
      <c r="F427" s="46"/>
      <c r="G427" s="46"/>
      <c r="H427" s="46"/>
    </row>
    <row r="428" spans="2:8" ht="30" customHeight="1">
      <c r="B428" s="50"/>
      <c r="C428" s="51"/>
      <c r="E428" s="46"/>
      <c r="F428" s="46"/>
      <c r="G428" s="46"/>
      <c r="H428" s="46"/>
    </row>
    <row r="429" spans="2:8" ht="30" customHeight="1">
      <c r="B429" s="50"/>
      <c r="C429" s="51"/>
      <c r="E429" s="46"/>
      <c r="F429" s="46"/>
      <c r="G429" s="46"/>
      <c r="H429" s="46"/>
    </row>
    <row r="430" spans="2:8" ht="30" customHeight="1">
      <c r="B430" s="50"/>
      <c r="C430" s="52"/>
      <c r="E430" s="46"/>
      <c r="F430" s="46"/>
      <c r="G430" s="46"/>
      <c r="H430" s="46"/>
    </row>
    <row r="431" spans="2:8" ht="30" customHeight="1">
      <c r="B431" s="50"/>
      <c r="C431" s="51"/>
      <c r="E431" s="46"/>
      <c r="F431" s="46"/>
      <c r="G431" s="46"/>
      <c r="H431" s="46"/>
    </row>
    <row r="432" spans="2:8" ht="30" customHeight="1">
      <c r="B432" s="50"/>
      <c r="C432" s="51"/>
      <c r="E432" s="46"/>
      <c r="F432" s="46"/>
      <c r="G432" s="46"/>
      <c r="H432" s="46"/>
    </row>
    <row r="433" spans="2:8" ht="30" customHeight="1">
      <c r="B433" s="50"/>
      <c r="C433" s="51"/>
      <c r="E433" s="46"/>
      <c r="F433" s="46"/>
      <c r="G433" s="46"/>
      <c r="H433" s="46"/>
    </row>
    <row r="434" spans="2:8" ht="30" customHeight="1">
      <c r="B434" s="50"/>
      <c r="C434" s="51"/>
      <c r="E434" s="46"/>
      <c r="F434" s="46"/>
      <c r="G434" s="46"/>
      <c r="H434" s="46"/>
    </row>
    <row r="435" spans="2:8" ht="30" customHeight="1">
      <c r="B435" s="50"/>
      <c r="C435" s="51"/>
      <c r="E435" s="46"/>
      <c r="F435" s="46"/>
      <c r="G435" s="46"/>
      <c r="H435" s="46"/>
    </row>
    <row r="436" spans="2:8" ht="30" customHeight="1">
      <c r="B436" s="50"/>
      <c r="C436" s="51"/>
      <c r="E436" s="46"/>
      <c r="F436" s="46"/>
      <c r="G436" s="46"/>
      <c r="H436" s="46"/>
    </row>
    <row r="437" spans="2:8" ht="30" customHeight="1">
      <c r="B437" s="50"/>
      <c r="C437" s="51"/>
      <c r="E437" s="46"/>
      <c r="F437" s="46"/>
      <c r="G437" s="46"/>
      <c r="H437" s="46"/>
    </row>
    <row r="438" spans="2:8" ht="30" customHeight="1">
      <c r="B438" s="50"/>
      <c r="C438" s="51"/>
      <c r="E438" s="46"/>
      <c r="F438" s="46"/>
      <c r="G438" s="46"/>
      <c r="H438" s="46"/>
    </row>
    <row r="439" spans="2:8" ht="30" customHeight="1">
      <c r="B439" s="50"/>
      <c r="C439" s="51"/>
      <c r="E439" s="46"/>
      <c r="F439" s="46"/>
      <c r="G439" s="46"/>
      <c r="H439" s="46"/>
    </row>
    <row r="440" spans="2:8" ht="30" customHeight="1">
      <c r="B440" s="50"/>
      <c r="C440" s="51"/>
      <c r="E440" s="46"/>
      <c r="F440" s="46"/>
      <c r="G440" s="46"/>
      <c r="H440" s="46"/>
    </row>
    <row r="441" spans="2:8" ht="30" customHeight="1">
      <c r="B441" s="50"/>
      <c r="C441" s="51"/>
      <c r="E441" s="46"/>
      <c r="F441" s="46"/>
      <c r="G441" s="46"/>
      <c r="H441" s="46"/>
    </row>
    <row r="442" spans="2:8" ht="30" customHeight="1">
      <c r="B442" s="50"/>
      <c r="C442" s="51"/>
      <c r="E442" s="46"/>
      <c r="F442" s="46"/>
      <c r="G442" s="46"/>
      <c r="H442" s="46"/>
    </row>
    <row r="443" spans="2:8" ht="30" customHeight="1">
      <c r="B443" s="50"/>
      <c r="C443" s="51"/>
      <c r="E443" s="46"/>
      <c r="F443" s="46"/>
      <c r="G443" s="46"/>
      <c r="H443" s="46"/>
    </row>
    <row r="444" spans="2:8" ht="30" customHeight="1">
      <c r="B444" s="50"/>
      <c r="C444" s="52"/>
      <c r="E444" s="46"/>
      <c r="F444" s="46"/>
      <c r="G444" s="46"/>
      <c r="H444" s="46"/>
    </row>
    <row r="445" spans="2:8" ht="30" customHeight="1">
      <c r="B445" s="50"/>
      <c r="C445" s="51"/>
      <c r="E445" s="46"/>
      <c r="F445" s="46"/>
      <c r="G445" s="46"/>
      <c r="H445" s="46"/>
    </row>
    <row r="446" spans="2:8" ht="30" customHeight="1">
      <c r="B446" s="50"/>
      <c r="C446" s="51"/>
      <c r="E446" s="46"/>
      <c r="F446" s="46"/>
      <c r="G446" s="46"/>
      <c r="H446" s="46"/>
    </row>
    <row r="447" spans="2:8" ht="30" customHeight="1">
      <c r="B447" s="50"/>
      <c r="C447" s="51"/>
      <c r="E447" s="46"/>
      <c r="F447" s="46"/>
      <c r="G447" s="46"/>
      <c r="H447" s="46"/>
    </row>
    <row r="448" spans="2:8" ht="30" customHeight="1">
      <c r="B448" s="50"/>
      <c r="C448" s="51"/>
      <c r="E448" s="46"/>
      <c r="F448" s="46"/>
      <c r="G448" s="46"/>
      <c r="H448" s="46"/>
    </row>
    <row r="449" spans="2:8" ht="30" customHeight="1">
      <c r="B449" s="50"/>
      <c r="C449" s="51"/>
      <c r="E449" s="46"/>
      <c r="F449" s="46"/>
      <c r="G449" s="46"/>
      <c r="H449" s="46"/>
    </row>
    <row r="450" spans="2:8" ht="30" customHeight="1">
      <c r="B450" s="50"/>
      <c r="C450" s="51"/>
      <c r="E450" s="46"/>
      <c r="F450" s="46"/>
      <c r="G450" s="46"/>
      <c r="H450" s="46"/>
    </row>
    <row r="451" spans="2:8" ht="30" customHeight="1">
      <c r="B451" s="50"/>
      <c r="C451" s="51"/>
      <c r="E451" s="46"/>
      <c r="F451" s="46"/>
      <c r="G451" s="46"/>
      <c r="H451" s="46"/>
    </row>
    <row r="452" spans="2:8" ht="30" customHeight="1">
      <c r="B452" s="50"/>
      <c r="C452" s="51"/>
      <c r="E452" s="46"/>
      <c r="F452" s="46"/>
      <c r="G452" s="46"/>
      <c r="H452" s="46"/>
    </row>
    <row r="453" spans="2:8" ht="30" customHeight="1">
      <c r="B453" s="50"/>
      <c r="C453" s="51"/>
      <c r="E453" s="46"/>
      <c r="F453" s="46"/>
      <c r="G453" s="46"/>
      <c r="H453" s="46"/>
    </row>
    <row r="454" spans="2:8" ht="30" customHeight="1">
      <c r="B454" s="50"/>
      <c r="C454" s="51"/>
      <c r="E454" s="46"/>
      <c r="F454" s="46"/>
      <c r="G454" s="46"/>
      <c r="H454" s="46"/>
    </row>
    <row r="455" spans="2:8" ht="30" customHeight="1">
      <c r="B455" s="50"/>
      <c r="C455" s="51"/>
      <c r="E455" s="46"/>
      <c r="F455" s="46"/>
      <c r="G455" s="46"/>
      <c r="H455" s="46"/>
    </row>
    <row r="456" spans="2:8" ht="30" customHeight="1">
      <c r="B456" s="50"/>
      <c r="C456" s="51"/>
      <c r="E456" s="46"/>
      <c r="F456" s="46"/>
      <c r="G456" s="46"/>
      <c r="H456" s="46"/>
    </row>
    <row r="457" spans="2:8" ht="30" customHeight="1">
      <c r="B457" s="50"/>
      <c r="C457" s="51"/>
      <c r="E457" s="46"/>
      <c r="F457" s="46"/>
      <c r="G457" s="46"/>
      <c r="H457" s="46"/>
    </row>
    <row r="458" spans="2:8" ht="30" customHeight="1">
      <c r="B458" s="50"/>
      <c r="C458" s="52"/>
      <c r="E458" s="46"/>
      <c r="F458" s="46"/>
      <c r="G458" s="46"/>
      <c r="H458" s="46"/>
    </row>
    <row r="459" spans="2:8" ht="30" customHeight="1">
      <c r="B459" s="50"/>
      <c r="C459" s="51"/>
      <c r="E459" s="46"/>
      <c r="F459" s="46"/>
      <c r="G459" s="46"/>
      <c r="H459" s="46"/>
    </row>
    <row r="460" spans="2:8" ht="30" customHeight="1">
      <c r="B460" s="50"/>
      <c r="C460" s="51"/>
      <c r="E460" s="46"/>
      <c r="F460" s="46"/>
      <c r="G460" s="46"/>
      <c r="H460" s="46"/>
    </row>
    <row r="461" spans="2:8" ht="30" customHeight="1">
      <c r="B461" s="50"/>
      <c r="C461" s="51"/>
      <c r="E461" s="46"/>
      <c r="F461" s="46"/>
      <c r="G461" s="46"/>
      <c r="H461" s="46"/>
    </row>
    <row r="462" spans="2:8" ht="30" customHeight="1">
      <c r="B462" s="50"/>
      <c r="C462" s="51"/>
      <c r="E462" s="46"/>
      <c r="F462" s="46"/>
      <c r="G462" s="46"/>
      <c r="H462" s="46"/>
    </row>
    <row r="463" spans="2:8" ht="30" customHeight="1">
      <c r="B463" s="50"/>
      <c r="C463" s="51"/>
      <c r="E463" s="46"/>
      <c r="F463" s="46"/>
      <c r="G463" s="46"/>
      <c r="H463" s="46"/>
    </row>
    <row r="464" spans="2:8" ht="30" customHeight="1">
      <c r="B464" s="50"/>
      <c r="C464" s="51"/>
      <c r="E464" s="46"/>
      <c r="F464" s="46"/>
      <c r="G464" s="46"/>
      <c r="H464" s="46"/>
    </row>
    <row r="465" spans="2:8" ht="30" customHeight="1">
      <c r="B465" s="50"/>
      <c r="C465" s="51"/>
      <c r="E465" s="46"/>
      <c r="F465" s="46"/>
      <c r="G465" s="46"/>
      <c r="H465" s="46"/>
    </row>
    <row r="466" spans="2:8" ht="30" customHeight="1">
      <c r="B466" s="50"/>
      <c r="C466" s="51"/>
      <c r="E466" s="46"/>
      <c r="F466" s="46"/>
      <c r="G466" s="46"/>
      <c r="H466" s="46"/>
    </row>
    <row r="467" spans="2:8" ht="30" customHeight="1">
      <c r="B467" s="50"/>
      <c r="C467" s="51"/>
      <c r="E467" s="46"/>
      <c r="F467" s="46"/>
      <c r="G467" s="46"/>
      <c r="H467" s="46"/>
    </row>
    <row r="468" spans="2:8" ht="30" customHeight="1">
      <c r="B468" s="50"/>
      <c r="C468" s="51"/>
      <c r="E468" s="46"/>
      <c r="F468" s="46"/>
      <c r="G468" s="46"/>
      <c r="H468" s="46"/>
    </row>
    <row r="469" spans="2:8" ht="30" customHeight="1">
      <c r="B469" s="50"/>
      <c r="C469" s="51"/>
      <c r="E469" s="46"/>
      <c r="F469" s="46"/>
      <c r="G469" s="46"/>
      <c r="H469" s="46"/>
    </row>
    <row r="470" spans="2:8" ht="30" customHeight="1">
      <c r="B470" s="50"/>
      <c r="C470" s="51"/>
      <c r="E470" s="46"/>
      <c r="F470" s="46"/>
      <c r="G470" s="46"/>
      <c r="H470" s="46"/>
    </row>
    <row r="471" spans="2:8" ht="30" customHeight="1">
      <c r="B471" s="50"/>
      <c r="C471" s="51"/>
      <c r="E471" s="46"/>
      <c r="F471" s="46"/>
      <c r="G471" s="46"/>
      <c r="H471" s="46"/>
    </row>
    <row r="472" spans="2:8" ht="30" customHeight="1">
      <c r="B472" s="50"/>
      <c r="C472" s="52"/>
      <c r="E472" s="46"/>
      <c r="F472" s="46"/>
      <c r="G472" s="46"/>
      <c r="H472" s="46"/>
    </row>
    <row r="473" spans="2:8" ht="30" customHeight="1">
      <c r="B473" s="50"/>
      <c r="C473" s="51"/>
      <c r="E473" s="46"/>
      <c r="F473" s="46"/>
      <c r="G473" s="46"/>
      <c r="H473" s="46"/>
    </row>
    <row r="474" spans="2:8" ht="30" customHeight="1">
      <c r="B474" s="50"/>
      <c r="C474" s="51"/>
      <c r="E474" s="46"/>
      <c r="F474" s="46"/>
      <c r="G474" s="46"/>
      <c r="H474" s="46"/>
    </row>
    <row r="475" spans="2:8" ht="30" customHeight="1">
      <c r="B475" s="50"/>
      <c r="C475" s="51"/>
      <c r="E475" s="46"/>
      <c r="F475" s="46"/>
      <c r="G475" s="46"/>
      <c r="H475" s="46"/>
    </row>
    <row r="476" spans="2:8" ht="30" customHeight="1">
      <c r="B476" s="50"/>
      <c r="C476" s="51"/>
      <c r="E476" s="46"/>
      <c r="F476" s="46"/>
      <c r="G476" s="46"/>
      <c r="H476" s="46"/>
    </row>
    <row r="477" spans="2:8" ht="30" customHeight="1">
      <c r="B477" s="50"/>
      <c r="C477" s="51"/>
      <c r="E477" s="46"/>
      <c r="F477" s="46"/>
      <c r="G477" s="46"/>
      <c r="H477" s="46"/>
    </row>
    <row r="478" spans="2:8" ht="30" customHeight="1">
      <c r="B478" s="50"/>
      <c r="C478" s="51"/>
      <c r="E478" s="46"/>
      <c r="F478" s="46"/>
      <c r="G478" s="46"/>
      <c r="H478" s="46"/>
    </row>
    <row r="479" spans="2:8" ht="30" customHeight="1">
      <c r="B479" s="50"/>
      <c r="C479" s="51"/>
      <c r="E479" s="46"/>
      <c r="F479" s="46"/>
      <c r="G479" s="46"/>
      <c r="H479" s="46"/>
    </row>
    <row r="480" spans="2:8" ht="30" customHeight="1">
      <c r="B480" s="50"/>
      <c r="C480" s="51"/>
      <c r="E480" s="46"/>
      <c r="F480" s="46"/>
      <c r="G480" s="46"/>
      <c r="H480" s="46"/>
    </row>
    <row r="481" spans="2:8" ht="30" customHeight="1">
      <c r="B481" s="50"/>
      <c r="C481" s="51"/>
      <c r="E481" s="46"/>
      <c r="F481" s="46"/>
      <c r="G481" s="46"/>
      <c r="H481" s="46"/>
    </row>
    <row r="482" spans="2:8" ht="30" customHeight="1">
      <c r="B482" s="50"/>
      <c r="C482" s="51"/>
      <c r="E482" s="46"/>
      <c r="F482" s="46"/>
      <c r="G482" s="46"/>
      <c r="H482" s="46"/>
    </row>
    <row r="483" spans="2:8" ht="30" customHeight="1">
      <c r="B483" s="50"/>
      <c r="C483" s="51"/>
      <c r="E483" s="46"/>
      <c r="F483" s="46"/>
      <c r="G483" s="46"/>
      <c r="H483" s="46"/>
    </row>
    <row r="484" spans="2:8" ht="30" customHeight="1">
      <c r="B484" s="50"/>
      <c r="C484" s="51"/>
      <c r="E484" s="46"/>
      <c r="F484" s="46"/>
      <c r="G484" s="46"/>
      <c r="H484" s="46"/>
    </row>
    <row r="485" spans="2:8" ht="30" customHeight="1">
      <c r="B485" s="50"/>
      <c r="C485" s="51"/>
      <c r="E485" s="46"/>
      <c r="F485" s="46"/>
      <c r="G485" s="46"/>
      <c r="H485" s="46"/>
    </row>
    <row r="486" spans="2:8" ht="30" customHeight="1">
      <c r="B486" s="50"/>
      <c r="C486" s="52"/>
      <c r="E486" s="46"/>
      <c r="F486" s="46"/>
      <c r="G486" s="46"/>
      <c r="H486" s="46"/>
    </row>
    <row r="487" spans="2:8" ht="30" customHeight="1">
      <c r="B487" s="50"/>
      <c r="C487" s="51"/>
      <c r="E487" s="46"/>
      <c r="F487" s="46"/>
      <c r="G487" s="46"/>
      <c r="H487" s="46"/>
    </row>
    <row r="488" spans="2:8" ht="30" customHeight="1">
      <c r="B488" s="50"/>
      <c r="C488" s="51"/>
      <c r="E488" s="46"/>
      <c r="F488" s="46"/>
      <c r="G488" s="46"/>
      <c r="H488" s="46"/>
    </row>
    <row r="489" spans="2:8" ht="30" customHeight="1">
      <c r="B489" s="50"/>
      <c r="C489" s="51"/>
      <c r="E489" s="46"/>
      <c r="F489" s="46"/>
      <c r="G489" s="46"/>
      <c r="H489" s="46"/>
    </row>
    <row r="490" spans="2:8" ht="30" customHeight="1">
      <c r="B490" s="50"/>
      <c r="C490" s="51"/>
      <c r="E490" s="46"/>
      <c r="F490" s="46"/>
      <c r="G490" s="46"/>
      <c r="H490" s="46"/>
    </row>
    <row r="491" spans="2:8" ht="30" customHeight="1">
      <c r="B491" s="50"/>
      <c r="C491" s="51"/>
      <c r="E491" s="46"/>
      <c r="F491" s="46"/>
      <c r="G491" s="46"/>
      <c r="H491" s="46"/>
    </row>
    <row r="492" spans="2:8" ht="30" customHeight="1">
      <c r="B492" s="50"/>
      <c r="C492" s="51"/>
      <c r="E492" s="46"/>
      <c r="F492" s="46"/>
      <c r="G492" s="46"/>
      <c r="H492" s="46"/>
    </row>
    <row r="493" spans="2:8" ht="30" customHeight="1">
      <c r="B493" s="50"/>
      <c r="C493" s="51"/>
      <c r="E493" s="46"/>
      <c r="F493" s="46"/>
      <c r="G493" s="46"/>
      <c r="H493" s="46"/>
    </row>
    <row r="494" spans="2:8" ht="30" customHeight="1">
      <c r="B494" s="50"/>
      <c r="C494" s="51"/>
      <c r="E494" s="46"/>
      <c r="F494" s="46"/>
      <c r="G494" s="46"/>
      <c r="H494" s="46"/>
    </row>
    <row r="495" spans="2:8" ht="30" customHeight="1">
      <c r="B495" s="50"/>
      <c r="C495" s="51"/>
      <c r="E495" s="46"/>
      <c r="F495" s="46"/>
      <c r="G495" s="46"/>
      <c r="H495" s="55"/>
    </row>
  </sheetData>
  <mergeCells count="2">
    <mergeCell ref="B2:H2"/>
    <mergeCell ref="E5:G5"/>
  </mergeCells>
  <conditionalFormatting sqref="B7:H24">
    <cfRule type="expression" dxfId="42" priority="2">
      <formula>$D7&lt;&gt;$D6</formula>
    </cfRule>
  </conditionalFormatting>
  <conditionalFormatting sqref="D7:D24">
    <cfRule type="expression" dxfId="41" priority="1">
      <formula>$D7&lt;&gt;$D6</formula>
    </cfRule>
  </conditionalFormatting>
  <pageMargins left="0.511811024" right="0.511811024" top="0.78740157499999996" bottom="0.78740157499999996" header="0.31496062000000002" footer="0.31496062000000002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>
  <dimension ref="B7:ES40"/>
  <sheetViews>
    <sheetView showGridLines="0" workbookViewId="0"/>
  </sheetViews>
  <sheetFormatPr defaultRowHeight="15"/>
  <cols>
    <col min="1" max="1" width="2.7109375" customWidth="1"/>
    <col min="2" max="2" width="18" bestFit="1" customWidth="1"/>
    <col min="3" max="91" width="16.7109375" customWidth="1"/>
  </cols>
  <sheetData>
    <row r="7" spans="2:149">
      <c r="B7" s="53" t="s">
        <v>41</v>
      </c>
      <c r="C7" t="s">
        <v>80</v>
      </c>
    </row>
    <row r="8" spans="2:149">
      <c r="B8" s="53" t="s">
        <v>42</v>
      </c>
      <c r="C8" t="s">
        <v>80</v>
      </c>
    </row>
    <row r="10" spans="2:149">
      <c r="C10" s="56" t="s">
        <v>78</v>
      </c>
      <c r="D10" s="45"/>
      <c r="E10" s="45"/>
      <c r="F10" s="45"/>
      <c r="G10" s="45"/>
      <c r="H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</row>
    <row r="11" spans="2:149">
      <c r="C11" s="45" t="s">
        <v>79</v>
      </c>
      <c r="D11" s="45"/>
      <c r="E11" s="45" t="s">
        <v>81</v>
      </c>
      <c r="F11" s="45"/>
      <c r="G11" s="45" t="s">
        <v>82</v>
      </c>
      <c r="H11" s="45" t="s">
        <v>84</v>
      </c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</row>
    <row r="12" spans="2:149">
      <c r="C12" s="45"/>
      <c r="D12" s="45"/>
      <c r="E12" s="45"/>
      <c r="F12" s="45"/>
      <c r="G12" s="45"/>
      <c r="H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</row>
    <row r="13" spans="2:149">
      <c r="C13" s="45"/>
      <c r="D13" s="45"/>
      <c r="E13" s="45"/>
      <c r="F13" s="45"/>
      <c r="G13" s="45"/>
      <c r="H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</row>
    <row r="14" spans="2:149">
      <c r="B14" s="53" t="s">
        <v>76</v>
      </c>
      <c r="C14" s="45" t="s">
        <v>83</v>
      </c>
      <c r="D14" s="45" t="s">
        <v>85</v>
      </c>
      <c r="E14" s="45" t="s">
        <v>83</v>
      </c>
      <c r="F14" s="45" t="s">
        <v>85</v>
      </c>
      <c r="G14" s="45"/>
      <c r="H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</row>
    <row r="15" spans="2:149">
      <c r="B15" s="54" t="s">
        <v>60</v>
      </c>
      <c r="C15" s="57">
        <v>518500</v>
      </c>
      <c r="D15" s="58">
        <v>0.46170970614425644</v>
      </c>
      <c r="E15" s="57">
        <v>188000</v>
      </c>
      <c r="F15" s="58">
        <v>0.49538866930171277</v>
      </c>
      <c r="G15" s="57">
        <v>706500</v>
      </c>
      <c r="H15" s="58">
        <v>0.47021630615640597</v>
      </c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</row>
    <row r="16" spans="2:149">
      <c r="B16" s="54" t="s">
        <v>59</v>
      </c>
      <c r="C16" s="57">
        <v>302500</v>
      </c>
      <c r="D16" s="58">
        <v>0.26936776491540515</v>
      </c>
      <c r="E16" s="57">
        <v>90500</v>
      </c>
      <c r="F16" s="58">
        <v>0.23847167325428195</v>
      </c>
      <c r="G16" s="57">
        <v>393000</v>
      </c>
      <c r="H16" s="58">
        <v>0.2615640599001664</v>
      </c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</row>
    <row r="17" spans="2:149">
      <c r="B17" s="54" t="s">
        <v>57</v>
      </c>
      <c r="C17" s="57">
        <v>150000</v>
      </c>
      <c r="D17" s="58">
        <v>0.13357079252003562</v>
      </c>
      <c r="E17" s="57">
        <v>55500</v>
      </c>
      <c r="F17" s="58">
        <v>0.14624505928853754</v>
      </c>
      <c r="G17" s="57">
        <v>205500</v>
      </c>
      <c r="H17" s="58">
        <v>0.13677204658901831</v>
      </c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</row>
    <row r="18" spans="2:149">
      <c r="B18" s="54" t="s">
        <v>61</v>
      </c>
      <c r="C18" s="57">
        <v>72000</v>
      </c>
      <c r="D18" s="58">
        <v>6.4113980409617091E-2</v>
      </c>
      <c r="E18" s="57">
        <v>28500</v>
      </c>
      <c r="F18" s="58">
        <v>7.5098814229249009E-2</v>
      </c>
      <c r="G18" s="57">
        <v>100500</v>
      </c>
      <c r="H18" s="58">
        <v>6.6888519134775379E-2</v>
      </c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  <c r="DC18" s="45"/>
      <c r="DD18" s="45"/>
      <c r="DE18" s="45"/>
      <c r="DF18" s="45"/>
      <c r="DG18" s="45"/>
      <c r="DH18" s="45"/>
      <c r="DI18" s="45"/>
      <c r="DJ18" s="45"/>
      <c r="DK18" s="45"/>
      <c r="DL18" s="45"/>
      <c r="DM18" s="45"/>
      <c r="DN18" s="45"/>
      <c r="DO18" s="45"/>
      <c r="DP18" s="45"/>
      <c r="DQ18" s="45"/>
      <c r="DR18" s="45"/>
      <c r="DS18" s="45"/>
      <c r="DT18" s="45"/>
      <c r="DU18" s="45"/>
      <c r="DV18" s="45"/>
      <c r="DW18" s="45"/>
      <c r="DX18" s="45"/>
      <c r="DY18" s="45"/>
      <c r="DZ18" s="45"/>
      <c r="EA18" s="45"/>
      <c r="EB18" s="45"/>
      <c r="EC18" s="45"/>
      <c r="ED18" s="45"/>
      <c r="EE18" s="45"/>
      <c r="EF18" s="45"/>
      <c r="EG18" s="45"/>
      <c r="EH18" s="45"/>
      <c r="EI18" s="45"/>
      <c r="EJ18" s="45"/>
      <c r="EK18" s="45"/>
      <c r="EL18" s="45"/>
      <c r="EM18" s="45"/>
      <c r="EN18" s="45"/>
      <c r="EO18" s="45"/>
      <c r="EP18" s="45"/>
      <c r="EQ18" s="45"/>
      <c r="ER18" s="45"/>
      <c r="ES18" s="45"/>
    </row>
    <row r="19" spans="2:149">
      <c r="B19" s="54" t="s">
        <v>58</v>
      </c>
      <c r="C19" s="57">
        <v>80000</v>
      </c>
      <c r="D19" s="58">
        <v>7.123775601068566E-2</v>
      </c>
      <c r="E19" s="57">
        <v>17000</v>
      </c>
      <c r="F19" s="58">
        <v>4.4795783926218712E-2</v>
      </c>
      <c r="G19" s="57">
        <v>97000</v>
      </c>
      <c r="H19" s="58">
        <v>6.4559068219633947E-2</v>
      </c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</row>
    <row r="20" spans="2:149">
      <c r="B20" s="54" t="s">
        <v>77</v>
      </c>
      <c r="C20" s="57">
        <v>1123000</v>
      </c>
      <c r="D20" s="58">
        <v>1</v>
      </c>
      <c r="E20" s="57">
        <v>379500</v>
      </c>
      <c r="F20" s="58">
        <v>1</v>
      </c>
      <c r="G20" s="57">
        <v>1502500</v>
      </c>
      <c r="H20" s="58">
        <v>1</v>
      </c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  <c r="DC20" s="45"/>
      <c r="DD20" s="45"/>
      <c r="DE20" s="45"/>
      <c r="DF20" s="45"/>
      <c r="DG20" s="45"/>
      <c r="DH20" s="45"/>
      <c r="DI20" s="45"/>
      <c r="DJ20" s="45"/>
      <c r="DK20" s="45"/>
      <c r="DL20" s="45"/>
      <c r="DM20" s="45"/>
      <c r="DN20" s="45"/>
      <c r="DO20" s="45"/>
      <c r="DP20" s="45"/>
      <c r="DQ20" s="45"/>
      <c r="DR20" s="45"/>
      <c r="DS20" s="45"/>
      <c r="DT20" s="45"/>
      <c r="DU20" s="45"/>
      <c r="DV20" s="45"/>
      <c r="DW20" s="45"/>
      <c r="DX20" s="45"/>
      <c r="DY20" s="45"/>
      <c r="DZ20" s="45"/>
      <c r="EA20" s="45"/>
      <c r="EB20" s="45"/>
      <c r="EC20" s="45"/>
      <c r="ED20" s="45"/>
      <c r="EE20" s="45"/>
      <c r="EF20" s="45"/>
      <c r="EG20" s="45"/>
      <c r="EH20" s="45"/>
      <c r="EI20" s="45"/>
      <c r="EJ20" s="45"/>
      <c r="EK20" s="45"/>
      <c r="EL20" s="45"/>
      <c r="EM20" s="45"/>
      <c r="EN20" s="45"/>
      <c r="EO20" s="45"/>
      <c r="EP20" s="45"/>
      <c r="EQ20" s="45"/>
      <c r="ER20" s="45"/>
      <c r="ES20" s="45"/>
    </row>
    <row r="21" spans="2:149"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  <c r="DC21" s="45"/>
      <c r="DD21" s="45"/>
      <c r="DE21" s="45"/>
      <c r="DF21" s="45"/>
      <c r="DG21" s="45"/>
      <c r="DH21" s="45"/>
      <c r="DI21" s="45"/>
      <c r="DJ21" s="45"/>
      <c r="DK21" s="45"/>
      <c r="DL21" s="45"/>
      <c r="DM21" s="45"/>
      <c r="DN21" s="45"/>
      <c r="DO21" s="45"/>
      <c r="DP21" s="45"/>
      <c r="DQ21" s="45"/>
      <c r="DR21" s="45"/>
      <c r="DS21" s="45"/>
      <c r="DT21" s="45"/>
      <c r="DU21" s="45"/>
      <c r="DV21" s="45"/>
      <c r="DW21" s="45"/>
      <c r="DX21" s="45"/>
      <c r="DY21" s="45"/>
      <c r="DZ21" s="45"/>
      <c r="EA21" s="45"/>
      <c r="EB21" s="45"/>
      <c r="EC21" s="45"/>
      <c r="ED21" s="45"/>
      <c r="EE21" s="45"/>
      <c r="EF21" s="45"/>
      <c r="EG21" s="45"/>
      <c r="EH21" s="45"/>
      <c r="EI21" s="45"/>
      <c r="EJ21" s="45"/>
      <c r="EK21" s="45"/>
      <c r="EL21" s="45"/>
      <c r="EM21" s="45"/>
      <c r="EN21" s="45"/>
      <c r="EO21" s="45"/>
      <c r="EP21" s="45"/>
      <c r="EQ21" s="45"/>
      <c r="ER21" s="45"/>
      <c r="ES21" s="45"/>
    </row>
    <row r="22" spans="2:149"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45"/>
      <c r="CS22" s="45"/>
      <c r="CT22" s="45"/>
      <c r="CU22" s="45"/>
      <c r="CV22" s="45"/>
      <c r="CW22" s="45"/>
      <c r="CX22" s="45"/>
      <c r="CY22" s="45"/>
      <c r="CZ22" s="45"/>
      <c r="DA22" s="45"/>
      <c r="DB22" s="45"/>
      <c r="DC22" s="45"/>
      <c r="DD22" s="45"/>
      <c r="DE22" s="45"/>
      <c r="DF22" s="45"/>
      <c r="DG22" s="45"/>
      <c r="DH22" s="45"/>
      <c r="DI22" s="45"/>
      <c r="DJ22" s="45"/>
      <c r="DK22" s="45"/>
      <c r="DL22" s="45"/>
      <c r="DM22" s="45"/>
      <c r="DN22" s="45"/>
      <c r="DO22" s="45"/>
      <c r="DP22" s="45"/>
      <c r="DQ22" s="45"/>
      <c r="DR22" s="45"/>
      <c r="DS22" s="45"/>
      <c r="DT22" s="45"/>
      <c r="DU22" s="45"/>
      <c r="DV22" s="45"/>
      <c r="DW22" s="45"/>
      <c r="DX22" s="45"/>
      <c r="DY22" s="45"/>
      <c r="DZ22" s="45"/>
      <c r="EA22" s="45"/>
      <c r="EB22" s="45"/>
      <c r="EC22" s="45"/>
      <c r="ED22" s="45"/>
      <c r="EE22" s="45"/>
      <c r="EF22" s="45"/>
      <c r="EG22" s="45"/>
      <c r="EH22" s="45"/>
      <c r="EI22" s="45"/>
      <c r="EJ22" s="45"/>
      <c r="EK22" s="45"/>
      <c r="EL22" s="45"/>
      <c r="EM22" s="45"/>
      <c r="EN22" s="45"/>
      <c r="EO22" s="45"/>
      <c r="EP22" s="45"/>
      <c r="EQ22" s="45"/>
      <c r="ER22" s="45"/>
      <c r="ES22" s="45"/>
    </row>
    <row r="23" spans="2:149"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45"/>
      <c r="CV23" s="45"/>
      <c r="CW23" s="45"/>
      <c r="CX23" s="45"/>
      <c r="CY23" s="45"/>
      <c r="CZ23" s="45"/>
      <c r="DA23" s="45"/>
      <c r="DB23" s="45"/>
      <c r="DC23" s="45"/>
      <c r="DD23" s="45"/>
      <c r="DE23" s="45"/>
      <c r="DF23" s="45"/>
      <c r="DG23" s="45"/>
      <c r="DH23" s="45"/>
      <c r="DI23" s="45"/>
      <c r="DJ23" s="45"/>
      <c r="DK23" s="45"/>
      <c r="DL23" s="45"/>
      <c r="DM23" s="45"/>
      <c r="DN23" s="45"/>
      <c r="DO23" s="45"/>
      <c r="DP23" s="45"/>
      <c r="DQ23" s="45"/>
      <c r="DR23" s="45"/>
      <c r="DS23" s="45"/>
      <c r="DT23" s="45"/>
      <c r="DU23" s="45"/>
      <c r="DV23" s="45"/>
      <c r="DW23" s="45"/>
      <c r="DX23" s="45"/>
      <c r="DY23" s="45"/>
      <c r="DZ23" s="45"/>
      <c r="EA23" s="45"/>
      <c r="EB23" s="45"/>
      <c r="EC23" s="45"/>
      <c r="ED23" s="45"/>
      <c r="EE23" s="45"/>
      <c r="EF23" s="45"/>
      <c r="EG23" s="45"/>
      <c r="EH23" s="45"/>
      <c r="EI23" s="45"/>
      <c r="EJ23" s="45"/>
      <c r="EK23" s="45"/>
      <c r="EL23" s="45"/>
      <c r="EM23" s="45"/>
      <c r="EN23" s="45"/>
      <c r="EO23" s="45"/>
      <c r="EP23" s="45"/>
      <c r="EQ23" s="45"/>
      <c r="ER23" s="45"/>
      <c r="ES23" s="45"/>
    </row>
    <row r="24" spans="2:149"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  <c r="CS24" s="45"/>
      <c r="CT24" s="45"/>
      <c r="CU24" s="45"/>
      <c r="CV24" s="45"/>
      <c r="CW24" s="45"/>
      <c r="CX24" s="45"/>
      <c r="CY24" s="45"/>
      <c r="CZ24" s="45"/>
      <c r="DA24" s="45"/>
      <c r="DB24" s="45"/>
      <c r="DC24" s="45"/>
      <c r="DD24" s="45"/>
      <c r="DE24" s="45"/>
      <c r="DF24" s="45"/>
      <c r="DG24" s="45"/>
      <c r="DH24" s="45"/>
      <c r="DI24" s="45"/>
      <c r="DJ24" s="45"/>
      <c r="DK24" s="45"/>
      <c r="DL24" s="45"/>
      <c r="DM24" s="45"/>
      <c r="DN24" s="45"/>
      <c r="DO24" s="45"/>
      <c r="DP24" s="45"/>
      <c r="DQ24" s="45"/>
      <c r="DR24" s="45"/>
      <c r="DS24" s="45"/>
      <c r="DT24" s="45"/>
      <c r="DU24" s="45"/>
      <c r="DV24" s="45"/>
      <c r="DW24" s="45"/>
      <c r="DX24" s="45"/>
      <c r="DY24" s="45"/>
      <c r="DZ24" s="45"/>
      <c r="EA24" s="45"/>
      <c r="EB24" s="45"/>
      <c r="EC24" s="45"/>
      <c r="ED24" s="45"/>
      <c r="EE24" s="45"/>
      <c r="EF24" s="45"/>
      <c r="EG24" s="45"/>
      <c r="EH24" s="45"/>
      <c r="EI24" s="45"/>
      <c r="EJ24" s="45"/>
      <c r="EK24" s="45"/>
      <c r="EL24" s="45"/>
      <c r="EM24" s="45"/>
      <c r="EN24" s="45"/>
      <c r="EO24" s="45"/>
      <c r="EP24" s="45"/>
      <c r="EQ24" s="45"/>
      <c r="ER24" s="45"/>
      <c r="ES24" s="45"/>
    </row>
    <row r="25" spans="2:149"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5"/>
      <c r="CH25" s="45"/>
      <c r="CI25" s="45"/>
      <c r="CJ25" s="45"/>
      <c r="CK25" s="45"/>
      <c r="CL25" s="45"/>
      <c r="CM25" s="45"/>
      <c r="CN25" s="45"/>
      <c r="CO25" s="45"/>
      <c r="CP25" s="45"/>
      <c r="CQ25" s="45"/>
      <c r="CR25" s="45"/>
      <c r="CS25" s="45"/>
      <c r="CT25" s="45"/>
      <c r="CU25" s="45"/>
      <c r="CV25" s="45"/>
      <c r="CW25" s="45"/>
      <c r="CX25" s="45"/>
      <c r="CY25" s="45"/>
      <c r="CZ25" s="45"/>
      <c r="DA25" s="45"/>
      <c r="DB25" s="45"/>
      <c r="DC25" s="45"/>
      <c r="DD25" s="45"/>
      <c r="DE25" s="45"/>
      <c r="DF25" s="45"/>
      <c r="DG25" s="45"/>
      <c r="DH25" s="45"/>
      <c r="DI25" s="45"/>
      <c r="DJ25" s="45"/>
      <c r="DK25" s="45"/>
      <c r="DL25" s="45"/>
      <c r="DM25" s="45"/>
      <c r="DN25" s="45"/>
      <c r="DO25" s="45"/>
      <c r="DP25" s="45"/>
      <c r="DQ25" s="45"/>
      <c r="DR25" s="45"/>
      <c r="DS25" s="45"/>
      <c r="DT25" s="45"/>
      <c r="DU25" s="45"/>
      <c r="DV25" s="45"/>
      <c r="DW25" s="45"/>
      <c r="DX25" s="45"/>
      <c r="DY25" s="45"/>
      <c r="DZ25" s="45"/>
      <c r="EA25" s="45"/>
      <c r="EB25" s="45"/>
      <c r="EC25" s="45"/>
      <c r="ED25" s="45"/>
      <c r="EE25" s="45"/>
      <c r="EF25" s="45"/>
      <c r="EG25" s="45"/>
      <c r="EH25" s="45"/>
      <c r="EI25" s="45"/>
      <c r="EJ25" s="45"/>
      <c r="EK25" s="45"/>
      <c r="EL25" s="45"/>
      <c r="EM25" s="45"/>
      <c r="EN25" s="45"/>
      <c r="EO25" s="45"/>
      <c r="EP25" s="45"/>
      <c r="EQ25" s="45"/>
      <c r="ER25" s="45"/>
      <c r="ES25" s="45"/>
    </row>
    <row r="26" spans="2:149"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45"/>
      <c r="CL26" s="45"/>
      <c r="CM26" s="45"/>
      <c r="CN26" s="45"/>
      <c r="CO26" s="45"/>
      <c r="CP26" s="45"/>
      <c r="CQ26" s="45"/>
      <c r="CR26" s="45"/>
      <c r="CS26" s="45"/>
      <c r="CT26" s="45"/>
      <c r="CU26" s="45"/>
      <c r="CV26" s="45"/>
      <c r="CW26" s="45"/>
      <c r="CX26" s="45"/>
      <c r="CY26" s="45"/>
      <c r="CZ26" s="45"/>
      <c r="DA26" s="45"/>
      <c r="DB26" s="45"/>
      <c r="DC26" s="45"/>
      <c r="DD26" s="45"/>
      <c r="DE26" s="45"/>
      <c r="DF26" s="45"/>
      <c r="DG26" s="45"/>
      <c r="DH26" s="45"/>
      <c r="DI26" s="45"/>
      <c r="DJ26" s="45"/>
      <c r="DK26" s="45"/>
      <c r="DL26" s="45"/>
      <c r="DM26" s="45"/>
      <c r="DN26" s="45"/>
      <c r="DO26" s="45"/>
      <c r="DP26" s="45"/>
      <c r="DQ26" s="45"/>
      <c r="DR26" s="45"/>
      <c r="DS26" s="45"/>
      <c r="DT26" s="45"/>
      <c r="DU26" s="45"/>
      <c r="DV26" s="45"/>
      <c r="DW26" s="45"/>
      <c r="DX26" s="45"/>
      <c r="DY26" s="45"/>
      <c r="DZ26" s="45"/>
      <c r="EA26" s="45"/>
      <c r="EB26" s="45"/>
      <c r="EC26" s="45"/>
      <c r="ED26" s="45"/>
      <c r="EE26" s="45"/>
      <c r="EF26" s="45"/>
      <c r="EG26" s="45"/>
      <c r="EH26" s="45"/>
      <c r="EI26" s="45"/>
      <c r="EJ26" s="45"/>
      <c r="EK26" s="45"/>
      <c r="EL26" s="45"/>
      <c r="EM26" s="45"/>
      <c r="EN26" s="45"/>
      <c r="EO26" s="45"/>
      <c r="EP26" s="45"/>
      <c r="EQ26" s="45"/>
      <c r="ER26" s="45"/>
      <c r="ES26" s="45"/>
    </row>
    <row r="27" spans="2:149"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  <c r="CS27" s="45"/>
      <c r="CT27" s="45"/>
      <c r="CU27" s="45"/>
      <c r="CV27" s="45"/>
      <c r="CW27" s="45"/>
      <c r="CX27" s="45"/>
      <c r="CY27" s="45"/>
      <c r="CZ27" s="45"/>
      <c r="DA27" s="45"/>
      <c r="DB27" s="45"/>
      <c r="DC27" s="45"/>
      <c r="DD27" s="45"/>
      <c r="DE27" s="45"/>
      <c r="DF27" s="45"/>
      <c r="DG27" s="45"/>
      <c r="DH27" s="45"/>
      <c r="DI27" s="45"/>
      <c r="DJ27" s="45"/>
      <c r="DK27" s="45"/>
      <c r="DL27" s="45"/>
      <c r="DM27" s="45"/>
      <c r="DN27" s="45"/>
      <c r="DO27" s="45"/>
      <c r="DP27" s="45"/>
      <c r="DQ27" s="45"/>
      <c r="DR27" s="45"/>
      <c r="DS27" s="45"/>
      <c r="DT27" s="45"/>
      <c r="DU27" s="45"/>
      <c r="DV27" s="45"/>
      <c r="DW27" s="45"/>
      <c r="DX27" s="45"/>
      <c r="DY27" s="45"/>
      <c r="DZ27" s="45"/>
      <c r="EA27" s="45"/>
      <c r="EB27" s="45"/>
      <c r="EC27" s="45"/>
      <c r="ED27" s="45"/>
      <c r="EE27" s="45"/>
      <c r="EF27" s="45"/>
      <c r="EG27" s="45"/>
      <c r="EH27" s="45"/>
      <c r="EI27" s="45"/>
      <c r="EJ27" s="45"/>
      <c r="EK27" s="45"/>
      <c r="EL27" s="45"/>
      <c r="EM27" s="45"/>
      <c r="EN27" s="45"/>
      <c r="EO27" s="45"/>
      <c r="EP27" s="45"/>
      <c r="EQ27" s="45"/>
      <c r="ER27" s="45"/>
      <c r="ES27" s="45"/>
    </row>
    <row r="28" spans="2:149"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  <c r="CH28" s="45"/>
      <c r="CI28" s="45"/>
      <c r="CJ28" s="45"/>
      <c r="CK28" s="45"/>
      <c r="CL28" s="45"/>
      <c r="CM28" s="45"/>
      <c r="CN28" s="45"/>
      <c r="CO28" s="45"/>
      <c r="CP28" s="45"/>
      <c r="CQ28" s="45"/>
      <c r="CR28" s="45"/>
      <c r="CS28" s="45"/>
      <c r="CT28" s="45"/>
      <c r="CU28" s="45"/>
      <c r="CV28" s="45"/>
      <c r="CW28" s="45"/>
      <c r="CX28" s="45"/>
      <c r="CY28" s="45"/>
      <c r="CZ28" s="45"/>
      <c r="DA28" s="45"/>
      <c r="DB28" s="45"/>
      <c r="DC28" s="45"/>
      <c r="DD28" s="45"/>
      <c r="DE28" s="45"/>
      <c r="DF28" s="45"/>
      <c r="DG28" s="45"/>
      <c r="DH28" s="45"/>
      <c r="DI28" s="45"/>
      <c r="DJ28" s="45"/>
      <c r="DK28" s="45"/>
      <c r="DL28" s="45"/>
      <c r="DM28" s="45"/>
      <c r="DN28" s="45"/>
      <c r="DO28" s="45"/>
      <c r="DP28" s="45"/>
      <c r="DQ28" s="45"/>
      <c r="DR28" s="45"/>
      <c r="DS28" s="45"/>
      <c r="DT28" s="45"/>
      <c r="DU28" s="45"/>
      <c r="DV28" s="45"/>
      <c r="DW28" s="45"/>
      <c r="DX28" s="45"/>
      <c r="DY28" s="45"/>
      <c r="DZ28" s="45"/>
      <c r="EA28" s="45"/>
      <c r="EB28" s="45"/>
      <c r="EC28" s="45"/>
      <c r="ED28" s="45"/>
      <c r="EE28" s="45"/>
      <c r="EF28" s="45"/>
      <c r="EG28" s="45"/>
      <c r="EH28" s="45"/>
      <c r="EI28" s="45"/>
      <c r="EJ28" s="45"/>
      <c r="EK28" s="45"/>
      <c r="EL28" s="45"/>
      <c r="EM28" s="45"/>
      <c r="EN28" s="45"/>
      <c r="EO28" s="45"/>
      <c r="EP28" s="45"/>
      <c r="EQ28" s="45"/>
      <c r="ER28" s="45"/>
      <c r="ES28" s="45"/>
    </row>
    <row r="29" spans="2:149"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  <c r="CM29" s="45"/>
      <c r="CN29" s="45"/>
      <c r="CO29" s="45"/>
      <c r="CP29" s="45"/>
      <c r="CQ29" s="45"/>
      <c r="CR29" s="45"/>
      <c r="CS29" s="45"/>
      <c r="CT29" s="45"/>
      <c r="CU29" s="45"/>
      <c r="CV29" s="45"/>
      <c r="CW29" s="45"/>
      <c r="CX29" s="45"/>
      <c r="CY29" s="45"/>
      <c r="CZ29" s="45"/>
      <c r="DA29" s="45"/>
      <c r="DB29" s="45"/>
      <c r="DC29" s="45"/>
      <c r="DD29" s="45"/>
      <c r="DE29" s="45"/>
      <c r="DF29" s="45"/>
      <c r="DG29" s="45"/>
      <c r="DH29" s="45"/>
      <c r="DI29" s="45"/>
      <c r="DJ29" s="45"/>
      <c r="DK29" s="45"/>
      <c r="DL29" s="45"/>
      <c r="DM29" s="45"/>
      <c r="DN29" s="45"/>
      <c r="DO29" s="45"/>
      <c r="DP29" s="45"/>
      <c r="DQ29" s="45"/>
      <c r="DR29" s="45"/>
      <c r="DS29" s="45"/>
      <c r="DT29" s="45"/>
      <c r="DU29" s="45"/>
      <c r="DV29" s="45"/>
      <c r="DW29" s="45"/>
      <c r="DX29" s="45"/>
      <c r="DY29" s="45"/>
      <c r="DZ29" s="45"/>
      <c r="EA29" s="45"/>
      <c r="EB29" s="45"/>
      <c r="EC29" s="45"/>
      <c r="ED29" s="45"/>
      <c r="EE29" s="45"/>
      <c r="EF29" s="45"/>
      <c r="EG29" s="45"/>
      <c r="EH29" s="45"/>
      <c r="EI29" s="45"/>
      <c r="EJ29" s="45"/>
      <c r="EK29" s="45"/>
      <c r="EL29" s="45"/>
      <c r="EM29" s="45"/>
      <c r="EN29" s="45"/>
      <c r="EO29" s="45"/>
      <c r="EP29" s="45"/>
      <c r="EQ29" s="45"/>
      <c r="ER29" s="45"/>
      <c r="ES29" s="45"/>
    </row>
    <row r="30" spans="2:149"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  <c r="CF30" s="45"/>
      <c r="CG30" s="45"/>
      <c r="CH30" s="45"/>
      <c r="CI30" s="45"/>
      <c r="CJ30" s="45"/>
      <c r="CK30" s="45"/>
      <c r="CL30" s="45"/>
      <c r="CM30" s="45"/>
      <c r="CN30" s="45"/>
      <c r="CO30" s="45"/>
      <c r="CP30" s="45"/>
      <c r="CQ30" s="45"/>
      <c r="CR30" s="45"/>
      <c r="CS30" s="45"/>
      <c r="CT30" s="45"/>
      <c r="CU30" s="45"/>
      <c r="CV30" s="45"/>
      <c r="CW30" s="45"/>
      <c r="CX30" s="45"/>
      <c r="CY30" s="45"/>
      <c r="CZ30" s="45"/>
      <c r="DA30" s="45"/>
      <c r="DB30" s="45"/>
      <c r="DC30" s="45"/>
      <c r="DD30" s="45"/>
      <c r="DE30" s="45"/>
      <c r="DF30" s="45"/>
      <c r="DG30" s="45"/>
      <c r="DH30" s="45"/>
      <c r="DI30" s="45"/>
      <c r="DJ30" s="45"/>
      <c r="DK30" s="45"/>
      <c r="DL30" s="45"/>
      <c r="DM30" s="45"/>
      <c r="DN30" s="45"/>
      <c r="DO30" s="45"/>
      <c r="DP30" s="45"/>
      <c r="DQ30" s="45"/>
      <c r="DR30" s="45"/>
      <c r="DS30" s="45"/>
      <c r="DT30" s="45"/>
      <c r="DU30" s="45"/>
      <c r="DV30" s="45"/>
      <c r="DW30" s="45"/>
      <c r="DX30" s="45"/>
      <c r="DY30" s="45"/>
      <c r="DZ30" s="45"/>
      <c r="EA30" s="45"/>
      <c r="EB30" s="45"/>
      <c r="EC30" s="45"/>
      <c r="ED30" s="45"/>
      <c r="EE30" s="45"/>
      <c r="EF30" s="45"/>
      <c r="EG30" s="45"/>
      <c r="EH30" s="45"/>
      <c r="EI30" s="45"/>
      <c r="EJ30" s="45"/>
      <c r="EK30" s="45"/>
      <c r="EL30" s="45"/>
      <c r="EM30" s="45"/>
      <c r="EN30" s="45"/>
      <c r="EO30" s="45"/>
      <c r="EP30" s="45"/>
      <c r="EQ30" s="45"/>
      <c r="ER30" s="45"/>
      <c r="ES30" s="45"/>
    </row>
    <row r="31" spans="2:149"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  <c r="CF31" s="45"/>
      <c r="CG31" s="45"/>
      <c r="CH31" s="45"/>
      <c r="CI31" s="45"/>
      <c r="CJ31" s="45"/>
      <c r="CK31" s="45"/>
      <c r="CL31" s="45"/>
      <c r="CM31" s="45"/>
      <c r="CN31" s="45"/>
      <c r="CO31" s="45"/>
      <c r="CP31" s="45"/>
      <c r="CQ31" s="45"/>
      <c r="CR31" s="45"/>
      <c r="CS31" s="45"/>
      <c r="CT31" s="45"/>
      <c r="CU31" s="45"/>
      <c r="CV31" s="45"/>
      <c r="CW31" s="45"/>
      <c r="CX31" s="45"/>
      <c r="CY31" s="45"/>
      <c r="CZ31" s="45"/>
      <c r="DA31" s="45"/>
      <c r="DB31" s="45"/>
      <c r="DC31" s="45"/>
      <c r="DD31" s="45"/>
      <c r="DE31" s="45"/>
      <c r="DF31" s="45"/>
      <c r="DG31" s="45"/>
      <c r="DH31" s="45"/>
      <c r="DI31" s="45"/>
      <c r="DJ31" s="45"/>
      <c r="DK31" s="45"/>
      <c r="DL31" s="45"/>
      <c r="DM31" s="45"/>
      <c r="DN31" s="45"/>
      <c r="DO31" s="45"/>
      <c r="DP31" s="45"/>
      <c r="DQ31" s="45"/>
      <c r="DR31" s="45"/>
      <c r="DS31" s="45"/>
      <c r="DT31" s="45"/>
      <c r="DU31" s="45"/>
      <c r="DV31" s="45"/>
      <c r="DW31" s="45"/>
      <c r="DX31" s="45"/>
      <c r="DY31" s="45"/>
      <c r="DZ31" s="45"/>
      <c r="EA31" s="45"/>
      <c r="EB31" s="45"/>
      <c r="EC31" s="45"/>
      <c r="ED31" s="45"/>
      <c r="EE31" s="45"/>
      <c r="EF31" s="45"/>
      <c r="EG31" s="45"/>
      <c r="EH31" s="45"/>
      <c r="EI31" s="45"/>
      <c r="EJ31" s="45"/>
      <c r="EK31" s="45"/>
      <c r="EL31" s="45"/>
      <c r="EM31" s="45"/>
      <c r="EN31" s="45"/>
      <c r="EO31" s="45"/>
      <c r="EP31" s="45"/>
      <c r="EQ31" s="45"/>
      <c r="ER31" s="45"/>
      <c r="ES31" s="45"/>
    </row>
    <row r="32" spans="2:149"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45"/>
      <c r="CA32" s="45"/>
      <c r="CB32" s="45"/>
      <c r="CC32" s="45"/>
      <c r="CD32" s="45"/>
      <c r="CE32" s="45"/>
      <c r="CF32" s="45"/>
      <c r="CG32" s="45"/>
      <c r="CH32" s="45"/>
      <c r="CI32" s="45"/>
      <c r="CJ32" s="45"/>
      <c r="CK32" s="45"/>
      <c r="CL32" s="45"/>
      <c r="CM32" s="45"/>
      <c r="CN32" s="45"/>
      <c r="CO32" s="45"/>
      <c r="CP32" s="45"/>
      <c r="CQ32" s="45"/>
      <c r="CR32" s="45"/>
      <c r="CS32" s="45"/>
      <c r="CT32" s="45"/>
      <c r="CU32" s="45"/>
      <c r="CV32" s="45"/>
      <c r="CW32" s="45"/>
      <c r="CX32" s="45"/>
      <c r="CY32" s="45"/>
      <c r="CZ32" s="45"/>
      <c r="DA32" s="45"/>
      <c r="DB32" s="45"/>
      <c r="DC32" s="45"/>
      <c r="DD32" s="45"/>
      <c r="DE32" s="45"/>
      <c r="DF32" s="45"/>
      <c r="DG32" s="45"/>
      <c r="DH32" s="45"/>
      <c r="DI32" s="45"/>
      <c r="DJ32" s="45"/>
      <c r="DK32" s="45"/>
      <c r="DL32" s="45"/>
      <c r="DM32" s="45"/>
      <c r="DN32" s="45"/>
      <c r="DO32" s="45"/>
      <c r="DP32" s="45"/>
      <c r="DQ32" s="45"/>
      <c r="DR32" s="45"/>
      <c r="DS32" s="45"/>
      <c r="DT32" s="45"/>
      <c r="DU32" s="45"/>
      <c r="DV32" s="45"/>
      <c r="DW32" s="45"/>
      <c r="DX32" s="45"/>
      <c r="DY32" s="45"/>
      <c r="DZ32" s="45"/>
      <c r="EA32" s="45"/>
      <c r="EB32" s="45"/>
      <c r="EC32" s="45"/>
      <c r="ED32" s="45"/>
      <c r="EE32" s="45"/>
      <c r="EF32" s="45"/>
      <c r="EG32" s="45"/>
      <c r="EH32" s="45"/>
      <c r="EI32" s="45"/>
      <c r="EJ32" s="45"/>
      <c r="EK32" s="45"/>
      <c r="EL32" s="45"/>
      <c r="EM32" s="45"/>
      <c r="EN32" s="45"/>
      <c r="EO32" s="45"/>
      <c r="EP32" s="45"/>
      <c r="EQ32" s="45"/>
      <c r="ER32" s="45"/>
      <c r="ES32" s="45"/>
    </row>
    <row r="33" spans="3:149"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45"/>
      <c r="CA33" s="45"/>
      <c r="CB33" s="45"/>
      <c r="CC33" s="45"/>
      <c r="CD33" s="45"/>
      <c r="CE33" s="45"/>
      <c r="CF33" s="45"/>
      <c r="CG33" s="45"/>
      <c r="CH33" s="45"/>
      <c r="CI33" s="45"/>
      <c r="CJ33" s="45"/>
      <c r="CK33" s="45"/>
      <c r="CL33" s="45"/>
      <c r="CM33" s="45"/>
      <c r="CN33" s="45"/>
      <c r="CO33" s="45"/>
      <c r="CP33" s="45"/>
      <c r="CQ33" s="45"/>
      <c r="CR33" s="45"/>
      <c r="CS33" s="45"/>
      <c r="CT33" s="45"/>
      <c r="CU33" s="45"/>
      <c r="CV33" s="45"/>
      <c r="CW33" s="45"/>
      <c r="CX33" s="45"/>
      <c r="CY33" s="45"/>
      <c r="CZ33" s="45"/>
      <c r="DA33" s="45"/>
      <c r="DB33" s="45"/>
      <c r="DC33" s="45"/>
      <c r="DD33" s="45"/>
      <c r="DE33" s="45"/>
      <c r="DF33" s="45"/>
      <c r="DG33" s="45"/>
      <c r="DH33" s="45"/>
      <c r="DI33" s="45"/>
      <c r="DJ33" s="45"/>
      <c r="DK33" s="45"/>
      <c r="DL33" s="45"/>
      <c r="DM33" s="45"/>
      <c r="DN33" s="45"/>
      <c r="DO33" s="45"/>
      <c r="DP33" s="45"/>
      <c r="DQ33" s="45"/>
      <c r="DR33" s="45"/>
      <c r="DS33" s="45"/>
      <c r="DT33" s="45"/>
      <c r="DU33" s="45"/>
      <c r="DV33" s="45"/>
      <c r="DW33" s="45"/>
      <c r="DX33" s="45"/>
      <c r="DY33" s="45"/>
      <c r="DZ33" s="45"/>
      <c r="EA33" s="45"/>
      <c r="EB33" s="45"/>
      <c r="EC33" s="45"/>
      <c r="ED33" s="45"/>
      <c r="EE33" s="45"/>
      <c r="EF33" s="45"/>
      <c r="EG33" s="45"/>
      <c r="EH33" s="45"/>
      <c r="EI33" s="45"/>
      <c r="EJ33" s="45"/>
      <c r="EK33" s="45"/>
      <c r="EL33" s="45"/>
      <c r="EM33" s="45"/>
      <c r="EN33" s="45"/>
      <c r="EO33" s="45"/>
      <c r="EP33" s="45"/>
      <c r="EQ33" s="45"/>
      <c r="ER33" s="45"/>
      <c r="ES33" s="45"/>
    </row>
    <row r="34" spans="3:149"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5"/>
      <c r="CD34" s="45"/>
      <c r="CE34" s="45"/>
      <c r="CF34" s="45"/>
      <c r="CG34" s="45"/>
      <c r="CH34" s="45"/>
      <c r="CI34" s="45"/>
      <c r="CJ34" s="45"/>
      <c r="CK34" s="45"/>
      <c r="CL34" s="45"/>
      <c r="CM34" s="45"/>
      <c r="CN34" s="45"/>
      <c r="CO34" s="45"/>
      <c r="CP34" s="45"/>
      <c r="CQ34" s="45"/>
      <c r="CR34" s="45"/>
      <c r="CS34" s="45"/>
      <c r="CT34" s="45"/>
      <c r="CU34" s="45"/>
      <c r="CV34" s="45"/>
      <c r="CW34" s="45"/>
      <c r="CX34" s="45"/>
      <c r="CY34" s="45"/>
      <c r="CZ34" s="45"/>
      <c r="DA34" s="45"/>
      <c r="DB34" s="45"/>
      <c r="DC34" s="45"/>
      <c r="DD34" s="45"/>
      <c r="DE34" s="45"/>
      <c r="DF34" s="45"/>
      <c r="DG34" s="45"/>
      <c r="DH34" s="45"/>
      <c r="DI34" s="45"/>
      <c r="DJ34" s="45"/>
      <c r="DK34" s="45"/>
      <c r="DL34" s="45"/>
      <c r="DM34" s="45"/>
      <c r="DN34" s="45"/>
      <c r="DO34" s="45"/>
      <c r="DP34" s="45"/>
      <c r="DQ34" s="45"/>
      <c r="DR34" s="45"/>
      <c r="DS34" s="45"/>
      <c r="DT34" s="45"/>
      <c r="DU34" s="45"/>
      <c r="DV34" s="45"/>
      <c r="DW34" s="45"/>
      <c r="DX34" s="45"/>
      <c r="DY34" s="45"/>
      <c r="DZ34" s="45"/>
      <c r="EA34" s="45"/>
      <c r="EB34" s="45"/>
      <c r="EC34" s="45"/>
      <c r="ED34" s="45"/>
      <c r="EE34" s="45"/>
      <c r="EF34" s="45"/>
      <c r="EG34" s="45"/>
      <c r="EH34" s="45"/>
      <c r="EI34" s="45"/>
      <c r="EJ34" s="45"/>
      <c r="EK34" s="45"/>
      <c r="EL34" s="45"/>
      <c r="EM34" s="45"/>
      <c r="EN34" s="45"/>
      <c r="EO34" s="45"/>
      <c r="EP34" s="45"/>
      <c r="EQ34" s="45"/>
      <c r="ER34" s="45"/>
      <c r="ES34" s="45"/>
    </row>
    <row r="35" spans="3:149"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45"/>
      <c r="CA35" s="45"/>
      <c r="CB35" s="45"/>
      <c r="CC35" s="45"/>
      <c r="CD35" s="45"/>
      <c r="CE35" s="45"/>
      <c r="CF35" s="45"/>
      <c r="CG35" s="45"/>
      <c r="CH35" s="45"/>
      <c r="CI35" s="45"/>
      <c r="CJ35" s="45"/>
      <c r="CK35" s="45"/>
      <c r="CL35" s="45"/>
      <c r="CM35" s="45"/>
      <c r="CN35" s="45"/>
      <c r="CO35" s="45"/>
      <c r="CP35" s="45"/>
      <c r="CQ35" s="45"/>
      <c r="CR35" s="45"/>
      <c r="CS35" s="45"/>
      <c r="CT35" s="45"/>
      <c r="CU35" s="45"/>
      <c r="CV35" s="45"/>
      <c r="CW35" s="45"/>
      <c r="CX35" s="45"/>
      <c r="CY35" s="45"/>
      <c r="CZ35" s="45"/>
      <c r="DA35" s="45"/>
      <c r="DB35" s="45"/>
      <c r="DC35" s="45"/>
      <c r="DD35" s="45"/>
      <c r="DE35" s="45"/>
      <c r="DF35" s="45"/>
      <c r="DG35" s="45"/>
      <c r="DH35" s="45"/>
      <c r="DI35" s="45"/>
      <c r="DJ35" s="45"/>
      <c r="DK35" s="45"/>
      <c r="DL35" s="45"/>
      <c r="DM35" s="45"/>
      <c r="DN35" s="45"/>
      <c r="DO35" s="45"/>
      <c r="DP35" s="45"/>
      <c r="DQ35" s="45"/>
      <c r="DR35" s="45"/>
      <c r="DS35" s="45"/>
      <c r="DT35" s="45"/>
      <c r="DU35" s="45"/>
      <c r="DV35" s="45"/>
      <c r="DW35" s="45"/>
      <c r="DX35" s="45"/>
      <c r="DY35" s="45"/>
      <c r="DZ35" s="45"/>
      <c r="EA35" s="45"/>
      <c r="EB35" s="45"/>
      <c r="EC35" s="45"/>
      <c r="ED35" s="45"/>
      <c r="EE35" s="45"/>
      <c r="EF35" s="45"/>
      <c r="EG35" s="45"/>
      <c r="EH35" s="45"/>
      <c r="EI35" s="45"/>
      <c r="EJ35" s="45"/>
      <c r="EK35" s="45"/>
      <c r="EL35" s="45"/>
      <c r="EM35" s="45"/>
      <c r="EN35" s="45"/>
      <c r="EO35" s="45"/>
      <c r="EP35" s="45"/>
      <c r="EQ35" s="45"/>
      <c r="ER35" s="45"/>
      <c r="ES35" s="45"/>
    </row>
    <row r="36" spans="3:149"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45"/>
      <c r="CA36" s="45"/>
      <c r="CB36" s="45"/>
      <c r="CC36" s="45"/>
      <c r="CD36" s="45"/>
      <c r="CE36" s="45"/>
      <c r="CF36" s="45"/>
      <c r="CG36" s="45"/>
      <c r="CH36" s="45"/>
      <c r="CI36" s="45"/>
      <c r="CJ36" s="45"/>
      <c r="CK36" s="45"/>
      <c r="CL36" s="45"/>
      <c r="CM36" s="45"/>
      <c r="CN36" s="45"/>
      <c r="CO36" s="45"/>
      <c r="CP36" s="45"/>
      <c r="CQ36" s="45"/>
      <c r="CR36" s="45"/>
      <c r="CS36" s="45"/>
      <c r="CT36" s="45"/>
      <c r="CU36" s="45"/>
      <c r="CV36" s="45"/>
      <c r="CW36" s="45"/>
      <c r="CX36" s="45"/>
      <c r="CY36" s="45"/>
      <c r="CZ36" s="45"/>
      <c r="DA36" s="45"/>
      <c r="DB36" s="45"/>
      <c r="DC36" s="45"/>
      <c r="DD36" s="45"/>
      <c r="DE36" s="45"/>
      <c r="DF36" s="45"/>
      <c r="DG36" s="45"/>
      <c r="DH36" s="45"/>
      <c r="DI36" s="45"/>
      <c r="DJ36" s="45"/>
      <c r="DK36" s="45"/>
      <c r="DL36" s="45"/>
      <c r="DM36" s="45"/>
      <c r="DN36" s="45"/>
      <c r="DO36" s="45"/>
      <c r="DP36" s="45"/>
      <c r="DQ36" s="45"/>
      <c r="DR36" s="45"/>
      <c r="DS36" s="45"/>
      <c r="DT36" s="45"/>
      <c r="DU36" s="45"/>
      <c r="DV36" s="45"/>
      <c r="DW36" s="45"/>
      <c r="DX36" s="45"/>
      <c r="DY36" s="45"/>
      <c r="DZ36" s="45"/>
      <c r="EA36" s="45"/>
      <c r="EB36" s="45"/>
      <c r="EC36" s="45"/>
      <c r="ED36" s="45"/>
      <c r="EE36" s="45"/>
      <c r="EF36" s="45"/>
      <c r="EG36" s="45"/>
      <c r="EH36" s="45"/>
      <c r="EI36" s="45"/>
      <c r="EJ36" s="45"/>
      <c r="EK36" s="45"/>
      <c r="EL36" s="45"/>
      <c r="EM36" s="45"/>
      <c r="EN36" s="45"/>
      <c r="EO36" s="45"/>
      <c r="EP36" s="45"/>
      <c r="EQ36" s="45"/>
      <c r="ER36" s="45"/>
      <c r="ES36" s="45"/>
    </row>
    <row r="37" spans="3:149"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45"/>
      <c r="CA37" s="45"/>
      <c r="CB37" s="45"/>
      <c r="CC37" s="45"/>
      <c r="CD37" s="45"/>
      <c r="CE37" s="45"/>
      <c r="CF37" s="45"/>
      <c r="CG37" s="45"/>
      <c r="CH37" s="45"/>
      <c r="CI37" s="45"/>
      <c r="CJ37" s="45"/>
      <c r="CK37" s="45"/>
      <c r="CL37" s="45"/>
      <c r="CM37" s="45"/>
      <c r="CN37" s="45"/>
      <c r="CO37" s="45"/>
      <c r="CP37" s="45"/>
      <c r="CQ37" s="45"/>
      <c r="CR37" s="45"/>
      <c r="CS37" s="45"/>
      <c r="CT37" s="45"/>
      <c r="CU37" s="45"/>
      <c r="CV37" s="45"/>
      <c r="CW37" s="45"/>
      <c r="CX37" s="45"/>
      <c r="CY37" s="45"/>
      <c r="CZ37" s="45"/>
      <c r="DA37" s="45"/>
      <c r="DB37" s="45"/>
      <c r="DC37" s="45"/>
      <c r="DD37" s="45"/>
      <c r="DE37" s="45"/>
      <c r="DF37" s="45"/>
      <c r="DG37" s="45"/>
      <c r="DH37" s="45"/>
      <c r="DI37" s="45"/>
      <c r="DJ37" s="45"/>
      <c r="DK37" s="45"/>
      <c r="DL37" s="45"/>
      <c r="DM37" s="45"/>
      <c r="DN37" s="45"/>
      <c r="DO37" s="45"/>
      <c r="DP37" s="45"/>
      <c r="DQ37" s="45"/>
      <c r="DR37" s="45"/>
      <c r="DS37" s="45"/>
      <c r="DT37" s="45"/>
      <c r="DU37" s="45"/>
      <c r="DV37" s="45"/>
      <c r="DW37" s="45"/>
      <c r="DX37" s="45"/>
      <c r="DY37" s="45"/>
      <c r="DZ37" s="45"/>
      <c r="EA37" s="45"/>
      <c r="EB37" s="45"/>
      <c r="EC37" s="45"/>
      <c r="ED37" s="45"/>
      <c r="EE37" s="45"/>
      <c r="EF37" s="45"/>
      <c r="EG37" s="45"/>
      <c r="EH37" s="45"/>
      <c r="EI37" s="45"/>
      <c r="EJ37" s="45"/>
      <c r="EK37" s="45"/>
      <c r="EL37" s="45"/>
      <c r="EM37" s="45"/>
      <c r="EN37" s="45"/>
      <c r="EO37" s="45"/>
      <c r="EP37" s="45"/>
      <c r="EQ37" s="45"/>
      <c r="ER37" s="45"/>
      <c r="ES37" s="45"/>
    </row>
    <row r="38" spans="3:149"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  <c r="BX38" s="45"/>
      <c r="BY38" s="45"/>
      <c r="BZ38" s="45"/>
      <c r="CA38" s="45"/>
      <c r="CB38" s="45"/>
      <c r="CC38" s="45"/>
      <c r="CD38" s="45"/>
      <c r="CE38" s="45"/>
      <c r="CF38" s="45"/>
      <c r="CG38" s="45"/>
      <c r="CH38" s="45"/>
      <c r="CI38" s="45"/>
      <c r="CJ38" s="45"/>
      <c r="CK38" s="45"/>
      <c r="CL38" s="45"/>
      <c r="CM38" s="45"/>
      <c r="CN38" s="45"/>
      <c r="CO38" s="45"/>
      <c r="CP38" s="45"/>
      <c r="CQ38" s="45"/>
      <c r="CR38" s="45"/>
      <c r="CS38" s="45"/>
      <c r="CT38" s="45"/>
      <c r="CU38" s="45"/>
      <c r="CV38" s="45"/>
      <c r="CW38" s="45"/>
      <c r="CX38" s="45"/>
      <c r="CY38" s="45"/>
      <c r="CZ38" s="45"/>
      <c r="DA38" s="45"/>
      <c r="DB38" s="45"/>
      <c r="DC38" s="45"/>
      <c r="DD38" s="45"/>
      <c r="DE38" s="45"/>
      <c r="DF38" s="45"/>
      <c r="DG38" s="45"/>
      <c r="DH38" s="45"/>
      <c r="DI38" s="45"/>
      <c r="DJ38" s="45"/>
      <c r="DK38" s="45"/>
      <c r="DL38" s="45"/>
      <c r="DM38" s="45"/>
      <c r="DN38" s="45"/>
      <c r="DO38" s="45"/>
      <c r="DP38" s="45"/>
      <c r="DQ38" s="45"/>
      <c r="DR38" s="45"/>
      <c r="DS38" s="45"/>
      <c r="DT38" s="45"/>
      <c r="DU38" s="45"/>
      <c r="DV38" s="45"/>
      <c r="DW38" s="45"/>
      <c r="DX38" s="45"/>
      <c r="DY38" s="45"/>
      <c r="DZ38" s="45"/>
      <c r="EA38" s="45"/>
      <c r="EB38" s="45"/>
      <c r="EC38" s="45"/>
      <c r="ED38" s="45"/>
      <c r="EE38" s="45"/>
      <c r="EF38" s="45"/>
      <c r="EG38" s="45"/>
      <c r="EH38" s="45"/>
      <c r="EI38" s="45"/>
      <c r="EJ38" s="45"/>
      <c r="EK38" s="45"/>
      <c r="EL38" s="45"/>
      <c r="EM38" s="45"/>
      <c r="EN38" s="45"/>
      <c r="EO38" s="45"/>
      <c r="EP38" s="45"/>
      <c r="EQ38" s="45"/>
      <c r="ER38" s="45"/>
      <c r="ES38" s="45"/>
    </row>
    <row r="39" spans="3:149"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  <c r="BX39" s="45"/>
      <c r="BY39" s="45"/>
      <c r="BZ39" s="45"/>
      <c r="CA39" s="45"/>
      <c r="CB39" s="45"/>
      <c r="CC39" s="45"/>
      <c r="CD39" s="45"/>
      <c r="CE39" s="45"/>
      <c r="CF39" s="45"/>
      <c r="CG39" s="45"/>
      <c r="CH39" s="45"/>
      <c r="CI39" s="45"/>
      <c r="CJ39" s="45"/>
      <c r="CK39" s="45"/>
      <c r="CL39" s="45"/>
      <c r="CM39" s="45"/>
      <c r="CN39" s="45"/>
      <c r="CO39" s="45"/>
      <c r="CP39" s="45"/>
      <c r="CQ39" s="45"/>
      <c r="CR39" s="45"/>
      <c r="CS39" s="45"/>
      <c r="CT39" s="45"/>
      <c r="CU39" s="45"/>
      <c r="CV39" s="45"/>
      <c r="CW39" s="45"/>
      <c r="CX39" s="45"/>
      <c r="CY39" s="45"/>
      <c r="CZ39" s="45"/>
      <c r="DA39" s="45"/>
      <c r="DB39" s="45"/>
      <c r="DC39" s="45"/>
      <c r="DD39" s="45"/>
      <c r="DE39" s="45"/>
      <c r="DF39" s="45"/>
      <c r="DG39" s="45"/>
      <c r="DH39" s="45"/>
      <c r="DI39" s="45"/>
      <c r="DJ39" s="45"/>
      <c r="DK39" s="45"/>
      <c r="DL39" s="45"/>
      <c r="DM39" s="45"/>
      <c r="DN39" s="45"/>
      <c r="DO39" s="45"/>
      <c r="DP39" s="45"/>
      <c r="DQ39" s="45"/>
      <c r="DR39" s="45"/>
      <c r="DS39" s="45"/>
      <c r="DT39" s="45"/>
      <c r="DU39" s="45"/>
      <c r="DV39" s="45"/>
      <c r="DW39" s="45"/>
      <c r="DX39" s="45"/>
      <c r="DY39" s="45"/>
      <c r="DZ39" s="45"/>
      <c r="EA39" s="45"/>
      <c r="EB39" s="45"/>
      <c r="EC39" s="45"/>
      <c r="ED39" s="45"/>
      <c r="EE39" s="45"/>
      <c r="EF39" s="45"/>
      <c r="EG39" s="45"/>
      <c r="EH39" s="45"/>
      <c r="EI39" s="45"/>
      <c r="EJ39" s="45"/>
      <c r="EK39" s="45"/>
      <c r="EL39" s="45"/>
      <c r="EM39" s="45"/>
      <c r="EN39" s="45"/>
      <c r="EO39" s="45"/>
      <c r="EP39" s="45"/>
      <c r="EQ39" s="45"/>
      <c r="ER39" s="45"/>
      <c r="ES39" s="45"/>
    </row>
    <row r="40" spans="3:149"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  <c r="BX40" s="45"/>
      <c r="BY40" s="45"/>
      <c r="BZ40" s="45"/>
      <c r="CA40" s="45"/>
      <c r="CB40" s="45"/>
      <c r="CC40" s="45"/>
      <c r="CD40" s="45"/>
      <c r="CE40" s="45"/>
      <c r="CF40" s="45"/>
      <c r="CG40" s="45"/>
      <c r="CH40" s="45"/>
      <c r="CI40" s="45"/>
      <c r="CJ40" s="45"/>
      <c r="CK40" s="45"/>
      <c r="CL40" s="45"/>
      <c r="CM40" s="45"/>
      <c r="CN40" s="45"/>
      <c r="CO40" s="45"/>
      <c r="CP40" s="45"/>
      <c r="CQ40" s="45"/>
      <c r="CR40" s="45"/>
      <c r="CS40" s="45"/>
      <c r="CT40" s="45"/>
      <c r="CU40" s="45"/>
      <c r="CV40" s="45"/>
      <c r="CW40" s="45"/>
      <c r="CX40" s="45"/>
      <c r="CY40" s="45"/>
      <c r="CZ40" s="45"/>
      <c r="DA40" s="45"/>
      <c r="DB40" s="45"/>
      <c r="DC40" s="45"/>
      <c r="DD40" s="45"/>
      <c r="DE40" s="45"/>
      <c r="DF40" s="45"/>
      <c r="DG40" s="45"/>
      <c r="DH40" s="45"/>
      <c r="DI40" s="45"/>
      <c r="DJ40" s="45"/>
      <c r="DK40" s="45"/>
      <c r="DL40" s="45"/>
      <c r="DM40" s="45"/>
      <c r="DN40" s="45"/>
      <c r="DO40" s="45"/>
      <c r="DP40" s="45"/>
      <c r="DQ40" s="45"/>
      <c r="DR40" s="45"/>
      <c r="DS40" s="45"/>
      <c r="DT40" s="45"/>
      <c r="DU40" s="45"/>
      <c r="DV40" s="45"/>
      <c r="DW40" s="45"/>
      <c r="DX40" s="45"/>
      <c r="DY40" s="45"/>
      <c r="DZ40" s="45"/>
      <c r="EA40" s="45"/>
      <c r="EB40" s="45"/>
      <c r="EC40" s="45"/>
      <c r="ED40" s="45"/>
      <c r="EE40" s="45"/>
      <c r="EF40" s="45"/>
      <c r="EG40" s="45"/>
      <c r="EH40" s="45"/>
      <c r="EI40" s="45"/>
      <c r="EJ40" s="45"/>
      <c r="EK40" s="45"/>
      <c r="EL40" s="45"/>
      <c r="EM40" s="45"/>
      <c r="EN40" s="45"/>
      <c r="EO40" s="45"/>
      <c r="EP40" s="45"/>
      <c r="EQ40" s="45"/>
      <c r="ER40" s="45"/>
      <c r="ES40" s="45"/>
    </row>
  </sheetData>
  <pageMargins left="0.511811024" right="0.511811024" top="0.78740157499999996" bottom="0.78740157499999996" header="0.31496062000000002" footer="0.31496062000000002"/>
  <pageSetup paperSize="9" scale="4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6</vt:i4>
      </vt:variant>
    </vt:vector>
  </HeadingPairs>
  <TitlesOfParts>
    <vt:vector size="10" baseType="lpstr">
      <vt:lpstr>VISÃO GERAL</vt:lpstr>
      <vt:lpstr>MÊS ATUAL</vt:lpstr>
      <vt:lpstr>DADOS</vt:lpstr>
      <vt:lpstr>RELATÓRIOS COMPLEMENTARES</vt:lpstr>
      <vt:lpstr>'MÊS ATUAL'!Area_de_impressao</vt:lpstr>
      <vt:lpstr>'VISÃO GERAL'!Area_de_impressao</vt:lpstr>
      <vt:lpstr>P_ANO</vt:lpstr>
      <vt:lpstr>P_META_ANUAL</vt:lpstr>
      <vt:lpstr>P_META_MENSAL</vt:lpstr>
      <vt:lpstr>select_LISTA_MESES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paulo</cp:lastModifiedBy>
  <cp:lastPrinted>2014-01-08T14:28:43Z</cp:lastPrinted>
  <dcterms:created xsi:type="dcterms:W3CDTF">2014-01-06T13:16:58Z</dcterms:created>
  <dcterms:modified xsi:type="dcterms:W3CDTF">2017-08-21T00:15:34Z</dcterms:modified>
</cp:coreProperties>
</file>